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 Capacitaciones\"/>
    </mc:Choice>
  </mc:AlternateContent>
  <xr:revisionPtr revIDLastSave="0" documentId="13_ncr:1_{031F1A33-063E-4778-842C-D8C79521B58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02X" sheetId="8" r:id="rId1"/>
    <sheet name="CONSULTA" sheetId="10" r:id="rId2"/>
  </sheets>
  <calcPr calcId="181029"/>
</workbook>
</file>

<file path=xl/calcChain.xml><?xml version="1.0" encoding="utf-8"?>
<calcChain xmlns="http://schemas.openxmlformats.org/spreadsheetml/2006/main">
  <c r="AT35" i="8" l="1"/>
  <c r="AT36" i="8" s="1"/>
  <c r="AR35" i="8"/>
  <c r="AR36" i="8" s="1"/>
  <c r="AP35" i="8"/>
  <c r="AP36" i="8" s="1"/>
  <c r="AN35" i="8"/>
  <c r="AN36" i="8" s="1"/>
  <c r="Y34" i="8"/>
  <c r="AA34" i="8"/>
  <c r="AC34" i="8"/>
  <c r="AE34" i="8"/>
  <c r="AG34" i="8"/>
  <c r="AI34" i="8"/>
  <c r="AK34" i="8"/>
  <c r="AM34" i="8"/>
  <c r="AO34" i="8"/>
  <c r="AQ34" i="8"/>
  <c r="AS34" i="8"/>
  <c r="W34" i="8"/>
  <c r="W33" i="8"/>
  <c r="W10" i="8"/>
  <c r="N34" i="8"/>
  <c r="AT46" i="8"/>
  <c r="AR46" i="8"/>
  <c r="AP46" i="8"/>
  <c r="AN46" i="8"/>
  <c r="AL46" i="8"/>
  <c r="AJ46" i="8"/>
  <c r="AH46" i="8"/>
  <c r="AF46" i="8"/>
  <c r="AD46" i="8"/>
  <c r="AB46" i="8"/>
  <c r="Z46" i="8"/>
  <c r="X46" i="8"/>
  <c r="S46" i="8"/>
  <c r="O46" i="8"/>
  <c r="N45" i="8"/>
  <c r="W45" i="8"/>
  <c r="N44" i="8"/>
  <c r="N43" i="8"/>
  <c r="W43" i="8"/>
  <c r="N42" i="8"/>
  <c r="W42" i="8"/>
  <c r="N41" i="8"/>
  <c r="AL36" i="8"/>
  <c r="AJ36" i="8"/>
  <c r="AH36" i="8"/>
  <c r="AF36" i="8"/>
  <c r="AD36" i="8"/>
  <c r="AB36" i="8"/>
  <c r="Z36" i="8"/>
  <c r="X36" i="8"/>
  <c r="S36" i="8"/>
  <c r="O36" i="8"/>
  <c r="O38" i="8" s="1"/>
  <c r="N35" i="8"/>
  <c r="AT30" i="8"/>
  <c r="AR30" i="8"/>
  <c r="AP30" i="8"/>
  <c r="AN30" i="8"/>
  <c r="AL30" i="8"/>
  <c r="AJ30" i="8"/>
  <c r="AH30" i="8"/>
  <c r="AF30" i="8"/>
  <c r="AD30" i="8"/>
  <c r="AB30" i="8"/>
  <c r="Z30" i="8"/>
  <c r="X30" i="8"/>
  <c r="S30" i="8"/>
  <c r="N29" i="8"/>
  <c r="N28" i="8"/>
  <c r="N27" i="8"/>
  <c r="W25" i="8"/>
  <c r="AT20" i="8"/>
  <c r="AR20" i="8"/>
  <c r="AP20" i="8"/>
  <c r="AN20" i="8"/>
  <c r="AL20" i="8"/>
  <c r="AJ20" i="8"/>
  <c r="AH20" i="8"/>
  <c r="AF20" i="8"/>
  <c r="AD20" i="8"/>
  <c r="AB20" i="8"/>
  <c r="Z20" i="8"/>
  <c r="X20" i="8"/>
  <c r="S20" i="8"/>
  <c r="O20" i="8"/>
  <c r="W19" i="8"/>
  <c r="AC18" i="8"/>
  <c r="AS17" i="8"/>
  <c r="AT11" i="8"/>
  <c r="AR11" i="8"/>
  <c r="AP11" i="8"/>
  <c r="AN11" i="8"/>
  <c r="AL11" i="8"/>
  <c r="AJ11" i="8"/>
  <c r="AH11" i="8"/>
  <c r="AF11" i="8"/>
  <c r="AD11" i="8"/>
  <c r="AB11" i="8"/>
  <c r="Z11" i="8"/>
  <c r="X11" i="8"/>
  <c r="N10" i="8"/>
  <c r="R34" i="8" l="1"/>
  <c r="R35" i="8"/>
  <c r="W17" i="8"/>
  <c r="Y17" i="8"/>
  <c r="AC17" i="8"/>
  <c r="AH38" i="8"/>
  <c r="AJ38" i="8"/>
  <c r="AD38" i="8"/>
  <c r="AT38" i="8"/>
  <c r="Z38" i="8"/>
  <c r="AI19" i="8"/>
  <c r="AI29" i="8"/>
  <c r="AC29" i="8"/>
  <c r="AA29" i="8"/>
  <c r="AO17" i="8"/>
  <c r="AP38" i="8"/>
  <c r="AB38" i="8"/>
  <c r="AR38" i="8"/>
  <c r="AM27" i="8"/>
  <c r="AK27" i="8"/>
  <c r="AI27" i="8"/>
  <c r="AG27" i="8"/>
  <c r="AO27" i="8"/>
  <c r="AE27" i="8"/>
  <c r="AI24" i="8"/>
  <c r="AS24" i="8"/>
  <c r="AQ24" i="8"/>
  <c r="Y24" i="8"/>
  <c r="AC10" i="8"/>
  <c r="AC11" i="8" s="1"/>
  <c r="AS10" i="8"/>
  <c r="AS11" i="8" s="1"/>
  <c r="AK10" i="8"/>
  <c r="AK11" i="8" s="1"/>
  <c r="Y10" i="8"/>
  <c r="Y11" i="8" s="1"/>
  <c r="W11" i="8"/>
  <c r="AO10" i="8"/>
  <c r="AO11" i="8" s="1"/>
  <c r="AQ16" i="8"/>
  <c r="AE16" i="8"/>
  <c r="AC16" i="8"/>
  <c r="AE29" i="8"/>
  <c r="AI17" i="8"/>
  <c r="AA25" i="8"/>
  <c r="AF38" i="8"/>
  <c r="AM17" i="8"/>
  <c r="AE18" i="8"/>
  <c r="AG25" i="8"/>
  <c r="AK29" i="8"/>
  <c r="S38" i="8"/>
  <c r="AL38" i="8"/>
  <c r="AQ29" i="8"/>
  <c r="AS29" i="8"/>
  <c r="AK18" i="8"/>
  <c r="AM25" i="8"/>
  <c r="AQ18" i="8"/>
  <c r="X38" i="8"/>
  <c r="AN38" i="8"/>
  <c r="AA18" i="8"/>
  <c r="AG29" i="8"/>
  <c r="AS28" i="8"/>
  <c r="AC28" i="8"/>
  <c r="AQ28" i="8"/>
  <c r="AA28" i="8"/>
  <c r="AI28" i="8"/>
  <c r="AE28" i="8"/>
  <c r="AG28" i="8"/>
  <c r="AK28" i="8"/>
  <c r="Y28" i="8"/>
  <c r="W28" i="8"/>
  <c r="AM28" i="8"/>
  <c r="AO28" i="8"/>
  <c r="AG26" i="8"/>
  <c r="AM26" i="8"/>
  <c r="W26" i="8"/>
  <c r="AI26" i="8"/>
  <c r="AK26" i="8"/>
  <c r="AC26" i="8"/>
  <c r="AQ26" i="8"/>
  <c r="AO26" i="8"/>
  <c r="AA26" i="8"/>
  <c r="Y26" i="8"/>
  <c r="AS26" i="8"/>
  <c r="AE26" i="8"/>
  <c r="AK19" i="8"/>
  <c r="AK16" i="8"/>
  <c r="AI18" i="8"/>
  <c r="AO18" i="8"/>
  <c r="Y18" i="8"/>
  <c r="AM18" i="8"/>
  <c r="W18" i="8"/>
  <c r="AG18" i="8"/>
  <c r="AS19" i="8"/>
  <c r="AC24" i="8"/>
  <c r="AO25" i="8"/>
  <c r="Y25" i="8"/>
  <c r="AE25" i="8"/>
  <c r="AS25" i="8"/>
  <c r="AC25" i="8"/>
  <c r="AI25" i="8"/>
  <c r="W40" i="8"/>
  <c r="Y43" i="8"/>
  <c r="AA43" i="8" s="1"/>
  <c r="AC43" i="8" s="1"/>
  <c r="AE43" i="8" s="1"/>
  <c r="AG43" i="8" s="1"/>
  <c r="AI43" i="8" s="1"/>
  <c r="AK43" i="8" s="1"/>
  <c r="AM43" i="8" s="1"/>
  <c r="AO43" i="8" s="1"/>
  <c r="AQ43" i="8" s="1"/>
  <c r="AS43" i="8" s="1"/>
  <c r="AI16" i="8"/>
  <c r="AO16" i="8"/>
  <c r="Y16" i="8"/>
  <c r="AM16" i="8"/>
  <c r="W16" i="8"/>
  <c r="AM19" i="8"/>
  <c r="AO19" i="8"/>
  <c r="AA24" i="8"/>
  <c r="AQ10" i="8"/>
  <c r="AQ11" i="8" s="1"/>
  <c r="AA10" i="8"/>
  <c r="AA11" i="8" s="1"/>
  <c r="AG10" i="8"/>
  <c r="AG11" i="8" s="1"/>
  <c r="AE10" i="8"/>
  <c r="AE11" i="8" s="1"/>
  <c r="AI10" i="8"/>
  <c r="AI11" i="8" s="1"/>
  <c r="AS16" i="8"/>
  <c r="AE24" i="8"/>
  <c r="AK25" i="8"/>
  <c r="AQ19" i="8"/>
  <c r="AA19" i="8"/>
  <c r="AG19" i="8"/>
  <c r="AE19" i="8"/>
  <c r="AG16" i="8"/>
  <c r="Y19" i="8"/>
  <c r="AG24" i="8"/>
  <c r="AM24" i="8"/>
  <c r="W24" i="8"/>
  <c r="AK24" i="8"/>
  <c r="Y42" i="8"/>
  <c r="AA42" i="8" s="1"/>
  <c r="AC42" i="8" s="1"/>
  <c r="AE42" i="8" s="1"/>
  <c r="AG42" i="8" s="1"/>
  <c r="AI42" i="8" s="1"/>
  <c r="AK42" i="8" s="1"/>
  <c r="AM42" i="8" s="1"/>
  <c r="AO42" i="8" s="1"/>
  <c r="AQ42" i="8" s="1"/>
  <c r="AS42" i="8" s="1"/>
  <c r="AM10" i="8"/>
  <c r="AM11" i="8" s="1"/>
  <c r="AA16" i="8"/>
  <c r="AQ17" i="8"/>
  <c r="AA17" i="8"/>
  <c r="AG17" i="8"/>
  <c r="AE17" i="8"/>
  <c r="AK17" i="8"/>
  <c r="AS18" i="8"/>
  <c r="AC19" i="8"/>
  <c r="AO24" i="8"/>
  <c r="AQ25" i="8"/>
  <c r="W41" i="8"/>
  <c r="Y45" i="8"/>
  <c r="AA45" i="8" s="1"/>
  <c r="AC45" i="8" s="1"/>
  <c r="AE45" i="8" s="1"/>
  <c r="AG45" i="8" s="1"/>
  <c r="AI45" i="8" s="1"/>
  <c r="AK45" i="8" s="1"/>
  <c r="AM45" i="8" s="1"/>
  <c r="AO45" i="8" s="1"/>
  <c r="AQ45" i="8" s="1"/>
  <c r="AS45" i="8" s="1"/>
  <c r="W44" i="8"/>
  <c r="AA27" i="8"/>
  <c r="AQ27" i="8"/>
  <c r="W29" i="8"/>
  <c r="AM29" i="8"/>
  <c r="Y27" i="8"/>
  <c r="AC27" i="8"/>
  <c r="AS27" i="8"/>
  <c r="Y29" i="8"/>
  <c r="AO29" i="8"/>
  <c r="W27" i="8"/>
  <c r="AU45" i="8" l="1"/>
  <c r="R45" i="8"/>
  <c r="T45" i="8" s="1"/>
  <c r="V45" i="8" s="1"/>
  <c r="AU16" i="8"/>
  <c r="R10" i="8"/>
  <c r="AU10" i="8"/>
  <c r="AU11" i="8" s="1"/>
  <c r="AU34" i="8"/>
  <c r="T34" i="8"/>
  <c r="AI20" i="8"/>
  <c r="AE20" i="8"/>
  <c r="AE30" i="8"/>
  <c r="AQ20" i="8"/>
  <c r="Y20" i="8"/>
  <c r="AU17" i="8"/>
  <c r="AQ30" i="8"/>
  <c r="AK30" i="8"/>
  <c r="AI30" i="8"/>
  <c r="AS30" i="8"/>
  <c r="AU43" i="8"/>
  <c r="R25" i="8"/>
  <c r="T25" i="8" s="1"/>
  <c r="U25" i="8" s="1"/>
  <c r="AM30" i="8"/>
  <c r="R19" i="8"/>
  <c r="T19" i="8" s="1"/>
  <c r="U19" i="8" s="1"/>
  <c r="AC20" i="8"/>
  <c r="AM20" i="8"/>
  <c r="R42" i="8"/>
  <c r="T42" i="8" s="1"/>
  <c r="V42" i="8" s="1"/>
  <c r="AU42" i="8"/>
  <c r="AO20" i="8"/>
  <c r="AU25" i="8"/>
  <c r="T35" i="8"/>
  <c r="AU35" i="8"/>
  <c r="Y44" i="8"/>
  <c r="AA44" i="8" s="1"/>
  <c r="AC44" i="8" s="1"/>
  <c r="AE44" i="8" s="1"/>
  <c r="AG44" i="8" s="1"/>
  <c r="AI44" i="8" s="1"/>
  <c r="AK44" i="8" s="1"/>
  <c r="AM44" i="8" s="1"/>
  <c r="AO44" i="8" s="1"/>
  <c r="AQ44" i="8" s="1"/>
  <c r="AS44" i="8" s="1"/>
  <c r="AG30" i="8"/>
  <c r="AU18" i="8"/>
  <c r="R18" i="8"/>
  <c r="T18" i="8" s="1"/>
  <c r="R17" i="8"/>
  <c r="T17" i="8" s="1"/>
  <c r="Y30" i="8"/>
  <c r="R27" i="8"/>
  <c r="T27" i="8" s="1"/>
  <c r="AU27" i="8"/>
  <c r="Y41" i="8"/>
  <c r="AA41" i="8" s="1"/>
  <c r="AC41" i="8" s="1"/>
  <c r="AE41" i="8" s="1"/>
  <c r="AG41" i="8" s="1"/>
  <c r="AI41" i="8" s="1"/>
  <c r="AK41" i="8" s="1"/>
  <c r="AM41" i="8" s="1"/>
  <c r="AO41" i="8" s="1"/>
  <c r="AQ41" i="8" s="1"/>
  <c r="AS41" i="8" s="1"/>
  <c r="AA20" i="8"/>
  <c r="AA30" i="8"/>
  <c r="W30" i="8"/>
  <c r="AU24" i="8"/>
  <c r="R24" i="8"/>
  <c r="AS33" i="8"/>
  <c r="AS36" i="8" s="1"/>
  <c r="AC33" i="8"/>
  <c r="AC36" i="8" s="1"/>
  <c r="AQ33" i="8"/>
  <c r="AQ36" i="8" s="1"/>
  <c r="AA33" i="8"/>
  <c r="AA36" i="8" s="1"/>
  <c r="AK33" i="8"/>
  <c r="AK36" i="8" s="1"/>
  <c r="AI33" i="8"/>
  <c r="AI36" i="8" s="1"/>
  <c r="AE33" i="8"/>
  <c r="AE36" i="8" s="1"/>
  <c r="AG33" i="8"/>
  <c r="AG36" i="8" s="1"/>
  <c r="AM33" i="8"/>
  <c r="AM36" i="8" s="1"/>
  <c r="Y33" i="8"/>
  <c r="AO33" i="8"/>
  <c r="AO36" i="8" s="1"/>
  <c r="AU19" i="8"/>
  <c r="AO30" i="8"/>
  <c r="AS20" i="8"/>
  <c r="AK20" i="8"/>
  <c r="AG20" i="8"/>
  <c r="R29" i="8"/>
  <c r="T29" i="8" s="1"/>
  <c r="AU29" i="8"/>
  <c r="W20" i="8"/>
  <c r="R16" i="8"/>
  <c r="R43" i="8"/>
  <c r="T43" i="8" s="1"/>
  <c r="AC30" i="8"/>
  <c r="R26" i="8"/>
  <c r="T26" i="8" s="1"/>
  <c r="AU26" i="8"/>
  <c r="AU28" i="8"/>
  <c r="R28" i="8"/>
  <c r="T28" i="8" s="1"/>
  <c r="W46" i="8"/>
  <c r="Y40" i="8"/>
  <c r="U45" i="8" l="1"/>
  <c r="R20" i="8"/>
  <c r="Y36" i="8"/>
  <c r="Y38" i="8" s="1"/>
  <c r="R33" i="8"/>
  <c r="R36" i="8" s="1"/>
  <c r="AA38" i="8"/>
  <c r="U42" i="8"/>
  <c r="AO38" i="8"/>
  <c r="U34" i="8"/>
  <c r="V34" i="8"/>
  <c r="AQ38" i="8"/>
  <c r="AE38" i="8"/>
  <c r="AI38" i="8"/>
  <c r="V25" i="8"/>
  <c r="AU30" i="8"/>
  <c r="AK38" i="8"/>
  <c r="V19" i="8"/>
  <c r="AM38" i="8"/>
  <c r="AG38" i="8"/>
  <c r="AS38" i="8"/>
  <c r="U43" i="8"/>
  <c r="V43" i="8"/>
  <c r="T16" i="8"/>
  <c r="T20" i="8" s="1"/>
  <c r="R11" i="8"/>
  <c r="T10" i="8"/>
  <c r="AU20" i="8"/>
  <c r="V17" i="8"/>
  <c r="U17" i="8"/>
  <c r="U35" i="8"/>
  <c r="V35" i="8"/>
  <c r="U28" i="8"/>
  <c r="V28" i="8"/>
  <c r="U27" i="8"/>
  <c r="V27" i="8"/>
  <c r="U26" i="8"/>
  <c r="V26" i="8"/>
  <c r="AC38" i="8"/>
  <c r="U18" i="8"/>
  <c r="V18" i="8"/>
  <c r="W36" i="8"/>
  <c r="W38" i="8" s="1"/>
  <c r="AU33" i="8"/>
  <c r="AU36" i="8" s="1"/>
  <c r="R44" i="8"/>
  <c r="T44" i="8" s="1"/>
  <c r="AU44" i="8"/>
  <c r="AA40" i="8"/>
  <c r="Y46" i="8"/>
  <c r="R41" i="8"/>
  <c r="T41" i="8" s="1"/>
  <c r="U29" i="8"/>
  <c r="V29" i="8"/>
  <c r="R30" i="8"/>
  <c r="T24" i="8"/>
  <c r="AU41" i="8"/>
  <c r="AU38" i="8" l="1"/>
  <c r="R38" i="8"/>
  <c r="T33" i="8"/>
  <c r="U41" i="8"/>
  <c r="V41" i="8"/>
  <c r="T11" i="8"/>
  <c r="V10" i="8"/>
  <c r="V11" i="8" s="1"/>
  <c r="U10" i="8"/>
  <c r="U11" i="8" s="1"/>
  <c r="U44" i="8"/>
  <c r="V44" i="8"/>
  <c r="T30" i="8"/>
  <c r="U24" i="8"/>
  <c r="U30" i="8" s="1"/>
  <c r="V24" i="8"/>
  <c r="V30" i="8" s="1"/>
  <c r="AC40" i="8"/>
  <c r="AA46" i="8"/>
  <c r="U16" i="8"/>
  <c r="U20" i="8" s="1"/>
  <c r="V16" i="8"/>
  <c r="V20" i="8" s="1"/>
  <c r="AC46" i="8" l="1"/>
  <c r="AE40" i="8"/>
  <c r="U33" i="8"/>
  <c r="U36" i="8" s="1"/>
  <c r="U38" i="8" s="1"/>
  <c r="T36" i="8"/>
  <c r="T38" i="8" s="1"/>
  <c r="V33" i="8"/>
  <c r="V36" i="8" s="1"/>
  <c r="V38" i="8" s="1"/>
  <c r="AE46" i="8" l="1"/>
  <c r="AG40" i="8"/>
  <c r="AG46" i="8" l="1"/>
  <c r="AI40" i="8"/>
  <c r="AK40" i="8" l="1"/>
  <c r="AI46" i="8"/>
  <c r="AK46" i="8" l="1"/>
  <c r="AM40" i="8"/>
  <c r="AM46" i="8" l="1"/>
  <c r="AO40" i="8"/>
  <c r="AQ40" i="8" l="1"/>
  <c r="AO46" i="8"/>
  <c r="AS40" i="8" l="1"/>
  <c r="AQ46" i="8"/>
  <c r="AS46" i="8" l="1"/>
  <c r="AU40" i="8"/>
  <c r="AU46" i="8" s="1"/>
  <c r="AU49" i="8" s="1"/>
  <c r="R40" i="8"/>
  <c r="T40" i="8" l="1"/>
  <c r="R46" i="8"/>
  <c r="R48" i="8" l="1"/>
  <c r="R50" i="8" s="1"/>
  <c r="U40" i="8"/>
  <c r="U46" i="8" s="1"/>
  <c r="V40" i="8"/>
  <c r="V46" i="8" s="1"/>
  <c r="T46" i="8"/>
</calcChain>
</file>

<file path=xl/sharedStrings.xml><?xml version="1.0" encoding="utf-8"?>
<sst xmlns="http://schemas.openxmlformats.org/spreadsheetml/2006/main" count="147" uniqueCount="95">
  <si>
    <t>FORMATO 7.1 : "REGISTRO DE ACTIVOS FIJOS - DETALLE DE LOS ACTIVOS FIJOS"</t>
  </si>
  <si>
    <t>PERIODO</t>
  </si>
  <si>
    <t>RUC N·</t>
  </si>
  <si>
    <t>RAZON SOCIAL</t>
  </si>
  <si>
    <t>CODIGO DEL ACTIVO FIJO</t>
  </si>
  <si>
    <t>CUENTA CONTABLE ACTIVO FIJO</t>
  </si>
  <si>
    <t>DESCRIPCION DEL ACTIVO FIJO</t>
  </si>
  <si>
    <t>SALDO INICIAL</t>
  </si>
  <si>
    <t>ADQUISIC.</t>
  </si>
  <si>
    <t>MEJORAS</t>
  </si>
  <si>
    <t>RETIROS Y/O BAJAS</t>
  </si>
  <si>
    <t>VALOR HISTORICO DEL ACTIVO FIJO</t>
  </si>
  <si>
    <t>VALOR AJUSTADO DEL ACTIVO FIJO</t>
  </si>
  <si>
    <t>FECHA DE ADQUISIC.</t>
  </si>
  <si>
    <t>FECHA USO DE ACTIVO FIJO</t>
  </si>
  <si>
    <t>METODO APLICADO</t>
  </si>
  <si>
    <t>TASA DE DEPREC.</t>
  </si>
  <si>
    <t>DEPRECIAC. ACUMULADA EJERCICIO ANTERIOR</t>
  </si>
  <si>
    <t>DEPRECIAC. DEL EJERCICIO</t>
  </si>
  <si>
    <t>DEPRECIAC. DEL EJERCICIO DE RETIROS Y/O BAJAS</t>
  </si>
  <si>
    <t>DEPRECIAC. ACUMULADA HISTORICA</t>
  </si>
  <si>
    <t>DEPRECIAC. ACUMULADA AJUSTADA</t>
  </si>
  <si>
    <t>VALOR RESIDUAL</t>
  </si>
  <si>
    <t>TOTAL DEPREC. DEL EJERCICIO</t>
  </si>
  <si>
    <t>DESCRIPCION</t>
  </si>
  <si>
    <t>MARCA</t>
  </si>
  <si>
    <t>MODELO</t>
  </si>
  <si>
    <t>N· DE SERIE O PLACA</t>
  </si>
  <si>
    <t>DE SALDOS INICIALES</t>
  </si>
  <si>
    <t>DE ADQUISIC.</t>
  </si>
  <si>
    <t>TOTAL</t>
  </si>
  <si>
    <t>LINEA RECTA</t>
  </si>
  <si>
    <t>HP</t>
  </si>
  <si>
    <t>COMPAQ 67106</t>
  </si>
  <si>
    <t>CNB5030045</t>
  </si>
  <si>
    <t>MUEBLES Y ENSERES</t>
  </si>
  <si>
    <t>PLUS MIG 300 (380v)</t>
  </si>
  <si>
    <t>AMPER ELECTRIC</t>
  </si>
  <si>
    <t>EQUIPO PARA PROCESAMIENTO DE INFORMACION</t>
  </si>
  <si>
    <t>01 ESCRITORIO DE METAL CON VIDRIO TEMPLADO</t>
  </si>
  <si>
    <t>01 SILLA GIRATORIA PRESIDENCIAL COLOR NEGRO</t>
  </si>
  <si>
    <t>01 LAPTOP  COLOR AZUL</t>
  </si>
  <si>
    <t>01 PC CASE HALION DISCO DURO 1TB CORE I3, MONITOR 18.5", RAM 4GB</t>
  </si>
  <si>
    <t>01 TALADRO DE BANCO 2HP</t>
  </si>
  <si>
    <t>01 PC CASE TEROS DISCO DURO 1TB CORE I3, MONITOR 18.5", RAM 8GB</t>
  </si>
  <si>
    <t>MASTER TOOLS</t>
  </si>
  <si>
    <t>EPSON</t>
  </si>
  <si>
    <t>IMPRESOSA SISTEMA CONTINUO A DUPLEX ECOTANK</t>
  </si>
  <si>
    <t>X4ET015018</t>
  </si>
  <si>
    <t>01 MAQUINA DE SOLDAR INCLUYE ANTORCHA ER 24, CABLE Y GRAMPA A TIERRA, MANGUERA Y CADENA DE GAS, REGULADOR DE GAS, MASCARA DE SOLDAR Y OTROS</t>
  </si>
  <si>
    <t>CUENTA 333</t>
  </si>
  <si>
    <t>01 MAQUINA DE SOLDAR INCLUYE ANTORCHA ER 24, CABLE Y GRAMPA A TIERRA, CADENA DE GAS, REGULADOR DE GAS, MASCARA DE SOLDAR Y PLCA DE TARJETA ELECTRONICA</t>
  </si>
  <si>
    <t>01 MAQUINA COSTURA RECTA IND EXTRA PESADA</t>
  </si>
  <si>
    <t>ZOJE</t>
  </si>
  <si>
    <t>ZJ 8500 H</t>
  </si>
  <si>
    <t>041A00182</t>
  </si>
  <si>
    <t>01 LAPTOP 15.6" HD, INTEL CORE I3-1050U,4GB, DISCO SSD 256 GB+MEMORIA RAM 4GB</t>
  </si>
  <si>
    <t>01 COMPUTADORA I3 GENERACION 240GB/RAM 8GB, MONITOR LG 18.5"</t>
  </si>
  <si>
    <t>L5190</t>
  </si>
  <si>
    <t>IMPRESOSA   MULTIFUNCIONAL ECOTANK</t>
  </si>
  <si>
    <t>VEHICULOS MOTORIZADOS</t>
  </si>
  <si>
    <t>BAJAJ</t>
  </si>
  <si>
    <t>200NS FI ABS/NG</t>
  </si>
  <si>
    <t>01 MOTOCICLETA NEGRO/GIS</t>
  </si>
  <si>
    <t>MD2A36FX7MCJ07015</t>
  </si>
  <si>
    <t>PLUS MIG 500 3F-220/380/440</t>
  </si>
  <si>
    <t>0-200210-0517-512</t>
  </si>
  <si>
    <t xml:space="preserve">PLUS MIG 500 </t>
  </si>
  <si>
    <t>0-20210-0517-524</t>
  </si>
  <si>
    <t>01 MAQUINA DE SOLDAR INCLUYE ANTORCHA MIG, CABLE Y GRAMPA TIERRA Y REGULADOR DE MEZCLA</t>
  </si>
  <si>
    <t>01 MAQUINA DE SOLDAR INCLUYE ANTORCHA MIG MB-24,CARETA FOTOSENSIBLE Y TOBERAS MB-24</t>
  </si>
  <si>
    <t>OTROS EQUIPOS - ADMINISTRACION</t>
  </si>
  <si>
    <t>TOTAL EQUIPOS</t>
  </si>
  <si>
    <t>68415001</t>
  </si>
  <si>
    <t>68415002</t>
  </si>
  <si>
    <t>ENERO.</t>
  </si>
  <si>
    <t>FEBRERO.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</si>
  <si>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</si>
  <si>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</si>
  <si>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</si>
  <si>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</si>
  <si>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</si>
  <si>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</si>
  <si>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</si>
  <si>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</si>
  <si>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</si>
  <si>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</si>
  <si>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VALORIZADORA DE BILLETES </t>
  </si>
  <si>
    <t>NOVOCASH</t>
  </si>
  <si>
    <t>NOVO-4000+</t>
  </si>
  <si>
    <t>E-140023020047</t>
  </si>
  <si>
    <t>COSTO OTROS EQUIPOS - TALLER</t>
  </si>
  <si>
    <t>68415003</t>
  </si>
  <si>
    <t>202X</t>
  </si>
  <si>
    <t>GRUPO REYES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</si>
</sst>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haroni"/>
      <charset val="177"/>
    </font>
    <font>
      <sz val="10"/>
      <name val="Aharoni"/>
      <charset val="177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43" fontId="4" fillId="0" borderId="38" xfId="1" applyFont="1" applyFill="1" applyBorder="1" applyAlignment="1">
      <alignment vertical="center"/>
    </xf>
    <xf numFmtId="43" fontId="3" fillId="0" borderId="1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vertical="center"/>
    </xf>
    <xf numFmtId="9" fontId="3" fillId="0" borderId="1" xfId="2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3" fontId="4" fillId="0" borderId="4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vertical="center"/>
    </xf>
    <xf numFmtId="43" fontId="3" fillId="0" borderId="36" xfId="1" applyFont="1" applyFill="1" applyBorder="1" applyAlignment="1">
      <alignment vertical="center"/>
    </xf>
    <xf numFmtId="0" fontId="3" fillId="0" borderId="36" xfId="1" applyNumberFormat="1" applyFont="1" applyFill="1" applyBorder="1" applyAlignment="1">
      <alignment horizontal="center" vertical="center"/>
    </xf>
    <xf numFmtId="14" fontId="3" fillId="0" borderId="36" xfId="1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43" fontId="3" fillId="0" borderId="38" xfId="1" applyFont="1" applyFill="1" applyBorder="1" applyAlignment="1">
      <alignment vertical="center"/>
    </xf>
    <xf numFmtId="0" fontId="3" fillId="0" borderId="38" xfId="1" applyNumberFormat="1" applyFont="1" applyFill="1" applyBorder="1" applyAlignment="1">
      <alignment horizontal="center" vertical="center"/>
    </xf>
    <xf numFmtId="14" fontId="3" fillId="0" borderId="38" xfId="1" applyNumberFormat="1" applyFont="1" applyFill="1" applyBorder="1" applyAlignment="1">
      <alignment vertical="center"/>
    </xf>
    <xf numFmtId="9" fontId="3" fillId="0" borderId="38" xfId="2" applyFont="1" applyFill="1" applyBorder="1" applyAlignment="1">
      <alignment horizontal="center" vertical="center"/>
    </xf>
    <xf numFmtId="43" fontId="3" fillId="0" borderId="10" xfId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3" fontId="3" fillId="0" borderId="3" xfId="0" applyNumberFormat="1" applyFont="1" applyFill="1" applyBorder="1" applyAlignment="1">
      <alignment vertical="center"/>
    </xf>
    <xf numFmtId="43" fontId="3" fillId="0" borderId="11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43" fontId="4" fillId="0" borderId="14" xfId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3" fontId="4" fillId="0" borderId="3" xfId="0" applyNumberFormat="1" applyFont="1" applyFill="1" applyBorder="1" applyAlignment="1">
      <alignment vertical="center"/>
    </xf>
    <xf numFmtId="49" fontId="3" fillId="0" borderId="0" xfId="0" applyNumberFormat="1" applyFont="1" applyFill="1"/>
    <xf numFmtId="0" fontId="4" fillId="0" borderId="35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3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1" xfId="0" applyFont="1" applyFill="1" applyBorder="1"/>
    <xf numFmtId="49" fontId="3" fillId="0" borderId="41" xfId="0" applyNumberFormat="1" applyFont="1" applyFill="1" applyBorder="1"/>
    <xf numFmtId="0" fontId="3" fillId="0" borderId="38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vertical="center"/>
    </xf>
    <xf numFmtId="43" fontId="4" fillId="0" borderId="39" xfId="0" applyNumberFormat="1" applyFont="1" applyFill="1" applyBorder="1" applyAlignment="1">
      <alignment vertical="center"/>
    </xf>
    <xf numFmtId="0" fontId="3" fillId="0" borderId="36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vertical="center"/>
    </xf>
    <xf numFmtId="0" fontId="4" fillId="0" borderId="38" xfId="1" applyNumberFormat="1" applyFont="1" applyFill="1" applyBorder="1" applyAlignment="1">
      <alignment horizontal="center" vertical="center"/>
    </xf>
    <xf numFmtId="9" fontId="4" fillId="0" borderId="38" xfId="2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1" xfId="1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vertical="center"/>
    </xf>
    <xf numFmtId="49" fontId="3" fillId="0" borderId="41" xfId="0" applyNumberFormat="1" applyFont="1" applyFill="1" applyBorder="1" applyAlignment="1">
      <alignment vertical="center"/>
    </xf>
    <xf numFmtId="43" fontId="3" fillId="0" borderId="0" xfId="0" applyNumberFormat="1" applyFont="1" applyFill="1"/>
    <xf numFmtId="43" fontId="4" fillId="0" borderId="1" xfId="0" applyNumberFormat="1" applyFont="1" applyFill="1" applyBorder="1"/>
    <xf numFmtId="43" fontId="4" fillId="0" borderId="0" xfId="0" applyNumberFormat="1" applyFont="1" applyFill="1"/>
    <xf numFmtId="43" fontId="3" fillId="0" borderId="0" xfId="1" applyFont="1" applyFill="1" applyAlignment="1"/>
    <xf numFmtId="4" fontId="4" fillId="0" borderId="0" xfId="0" applyNumberFormat="1" applyFont="1" applyFill="1"/>
    <xf numFmtId="0" fontId="4" fillId="0" borderId="0" xfId="0" applyFont="1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wrapText="1"/>
    </xf>
    <xf numFmtId="164" fontId="6" fillId="0" borderId="0" xfId="1" applyNumberFormat="1" applyFont="1" applyFill="1" applyAlignment="1">
      <alignment vertical="center"/>
    </xf>
    <xf numFmtId="164" fontId="6" fillId="0" borderId="0" xfId="1" applyNumberFormat="1" applyFont="1" applyFill="1"/>
    <xf numFmtId="164" fontId="6" fillId="0" borderId="38" xfId="1" applyNumberFormat="1" applyFont="1" applyFill="1" applyBorder="1" applyAlignment="1">
      <alignment vertical="center"/>
    </xf>
    <xf numFmtId="164" fontId="6" fillId="0" borderId="20" xfId="1" applyNumberFormat="1" applyFont="1" applyFill="1" applyBorder="1" applyAlignment="1">
      <alignment vertical="center"/>
    </xf>
    <xf numFmtId="164" fontId="6" fillId="0" borderId="14" xfId="1" applyNumberFormat="1" applyFont="1" applyFill="1" applyBorder="1" applyAlignment="1">
      <alignment vertical="center"/>
    </xf>
    <xf numFmtId="164" fontId="6" fillId="0" borderId="0" xfId="1" applyNumberFormat="1" applyFont="1" applyFill="1" applyAlignment="1">
      <alignment horizontal="center" vertical="center"/>
    </xf>
    <xf numFmtId="164" fontId="6" fillId="0" borderId="41" xfId="1" applyNumberFormat="1" applyFont="1" applyFill="1" applyBorder="1" applyAlignment="1">
      <alignment horizontal="center" vertical="center"/>
    </xf>
    <xf numFmtId="164" fontId="6" fillId="0" borderId="39" xfId="1" applyNumberFormat="1" applyFont="1" applyFill="1" applyBorder="1" applyAlignment="1">
      <alignment vertical="center"/>
    </xf>
    <xf numFmtId="164" fontId="6" fillId="0" borderId="40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164" fontId="6" fillId="0" borderId="37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32" xfId="1" applyFont="1" applyFill="1" applyBorder="1" applyAlignment="1">
      <alignment horizontal="center" vertical="center" wrapText="1"/>
    </xf>
    <xf numFmtId="0" fontId="5" fillId="3" borderId="16" xfId="1" applyNumberFormat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16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4" fontId="6" fillId="3" borderId="28" xfId="1" applyNumberFormat="1" applyFont="1" applyFill="1" applyBorder="1" applyAlignment="1">
      <alignment horizontal="center" vertical="center" wrapText="1"/>
    </xf>
    <xf numFmtId="164" fontId="6" fillId="3" borderId="29" xfId="1" applyNumberFormat="1" applyFont="1" applyFill="1" applyBorder="1" applyAlignment="1">
      <alignment horizontal="center" vertical="center" wrapText="1"/>
    </xf>
    <xf numFmtId="164" fontId="6" fillId="3" borderId="30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43" fontId="5" fillId="3" borderId="23" xfId="1" applyFont="1" applyFill="1" applyBorder="1" applyAlignment="1">
      <alignment horizontal="center" vertical="center" wrapText="1"/>
    </xf>
    <xf numFmtId="43" fontId="5" fillId="3" borderId="33" xfId="1" applyFont="1" applyFill="1" applyBorder="1" applyAlignment="1">
      <alignment horizontal="center" vertical="center" wrapText="1"/>
    </xf>
    <xf numFmtId="0" fontId="5" fillId="3" borderId="17" xfId="1" applyNumberFormat="1" applyFont="1" applyFill="1" applyBorder="1" applyAlignment="1">
      <alignment horizontal="center" vertical="center" wrapText="1"/>
    </xf>
    <xf numFmtId="43" fontId="5" fillId="3" borderId="19" xfId="1" applyFont="1" applyFill="1" applyBorder="1" applyAlignment="1">
      <alignment horizontal="center" vertical="center" wrapText="1"/>
    </xf>
    <xf numFmtId="43" fontId="5" fillId="3" borderId="17" xfId="1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164" fontId="6" fillId="3" borderId="31" xfId="1" applyNumberFormat="1" applyFont="1" applyFill="1" applyBorder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43" fontId="5" fillId="3" borderId="25" xfId="1" applyFont="1" applyFill="1" applyBorder="1" applyAlignment="1">
      <alignment horizontal="center" vertical="center" wrapText="1"/>
    </xf>
    <xf numFmtId="43" fontId="5" fillId="3" borderId="34" xfId="1" applyFont="1" applyFill="1" applyBorder="1" applyAlignment="1">
      <alignment horizontal="center" vertical="center" wrapText="1"/>
    </xf>
    <xf numFmtId="0" fontId="5" fillId="3" borderId="18" xfId="1" applyNumberFormat="1" applyFont="1" applyFill="1" applyBorder="1" applyAlignment="1">
      <alignment horizontal="center" vertical="center" wrapText="1"/>
    </xf>
    <xf numFmtId="43" fontId="5" fillId="3" borderId="27" xfId="1" applyFont="1" applyFill="1" applyBorder="1" applyAlignment="1">
      <alignment horizontal="center" vertical="center" wrapText="1"/>
    </xf>
    <xf numFmtId="43" fontId="5" fillId="3" borderId="18" xfId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64" fontId="6" fillId="3" borderId="36" xfId="1" applyNumberFormat="1" applyFont="1" applyFill="1" applyBorder="1" applyAlignment="1">
      <alignment horizontal="center" vertical="center" wrapText="1"/>
    </xf>
    <xf numFmtId="164" fontId="6" fillId="3" borderId="42" xfId="1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/>
    <xf numFmtId="164" fontId="6" fillId="4" borderId="0" xfId="1" applyNumberFormat="1" applyFont="1" applyFill="1" applyAlignment="1">
      <alignment vertical="center"/>
    </xf>
    <xf numFmtId="164" fontId="6" fillId="4" borderId="0" xfId="1" applyNumberFormat="1" applyFont="1" applyFill="1"/>
    <xf numFmtId="0" fontId="8" fillId="4" borderId="0" xfId="0" applyFont="1" applyFill="1"/>
    <xf numFmtId="0" fontId="8" fillId="4" borderId="0" xfId="0" applyFont="1" applyFill="1" applyAlignment="1">
      <alignment horizontal="left" vertical="center"/>
    </xf>
    <xf numFmtId="43" fontId="3" fillId="4" borderId="0" xfId="0" applyNumberFormat="1" applyFont="1" applyFill="1" applyAlignment="1">
      <alignment vertical="center"/>
    </xf>
    <xf numFmtId="0" fontId="0" fillId="2" borderId="0" xfId="0" applyFill="1"/>
  </cellXfs>
  <cellStyles count="5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colors>
    <mruColors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457200</xdr:colOff>
      <xdr:row>22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F80823-C12C-AFF4-9637-2A3C8030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67200" cy="426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0E52-88B7-48F6-847A-54A1DC348B67}">
  <dimension ref="A1:EH51"/>
  <sheetViews>
    <sheetView zoomScaleNormal="100" workbookViewId="0">
      <pane xSplit="6" ySplit="8" topLeftCell="AU9" activePane="bottomRight" state="frozen"/>
      <selection pane="topRight" activeCell="G1" sqref="G1"/>
      <selection pane="bottomLeft" activeCell="A8" sqref="A8"/>
      <selection pane="bottomRight" activeCell="C20" sqref="C20"/>
    </sheetView>
  </sheetViews>
  <sheetFormatPr baseColWidth="10" defaultRowHeight="12" outlineLevelCol="1" x14ac:dyDescent="0.2"/>
  <cols>
    <col min="1" max="1" width="4.7109375" style="29" customWidth="1"/>
    <col min="2" max="2" width="9.5703125" style="29" customWidth="1"/>
    <col min="3" max="3" width="48" style="29" customWidth="1"/>
    <col min="4" max="4" width="11.7109375" style="29" customWidth="1" outlineLevel="1"/>
    <col min="5" max="5" width="15.5703125" style="29" customWidth="1" outlineLevel="1"/>
    <col min="6" max="6" width="18.28515625" style="29" customWidth="1" outlineLevel="1"/>
    <col min="7" max="7" width="12.7109375" style="29" customWidth="1"/>
    <col min="8" max="8" width="12" style="29" customWidth="1"/>
    <col min="9" max="9" width="14.140625" style="29" customWidth="1"/>
    <col min="10" max="10" width="12" style="29" customWidth="1"/>
    <col min="11" max="12" width="13" style="29" customWidth="1"/>
    <col min="13" max="13" width="11.5703125" style="29" bestFit="1" customWidth="1"/>
    <col min="14" max="14" width="11.5703125" style="29" customWidth="1"/>
    <col min="15" max="15" width="10.85546875" style="29" customWidth="1"/>
    <col min="16" max="16" width="7.28515625" style="29" customWidth="1"/>
    <col min="17" max="17" width="11.140625" style="29" customWidth="1"/>
    <col min="18" max="18" width="11.5703125" style="29" customWidth="1"/>
    <col min="19" max="19" width="8.7109375" style="29" customWidth="1"/>
    <col min="20" max="21" width="11.5703125" style="29" bestFit="1" customWidth="1"/>
    <col min="22" max="22" width="12.42578125" style="29" customWidth="1"/>
    <col min="23" max="23" width="7.28515625" style="72" customWidth="1" outlineLevel="1"/>
    <col min="24" max="24" width="7.140625" style="72" customWidth="1" outlineLevel="1"/>
    <col min="25" max="46" width="5.7109375" style="72" customWidth="1" outlineLevel="1"/>
    <col min="47" max="47" width="10" style="29" customWidth="1"/>
    <col min="48" max="48" width="10.42578125" style="29" customWidth="1"/>
    <col min="49" max="49" width="13.140625" style="33" bestFit="1" customWidth="1"/>
    <col min="50" max="16384" width="11.42578125" style="29"/>
  </cols>
  <sheetData>
    <row r="1" spans="1:138" ht="12.75" x14ac:dyDescent="0.2">
      <c r="A1" s="128" t="s">
        <v>0</v>
      </c>
      <c r="B1" s="128"/>
      <c r="C1" s="128"/>
      <c r="D1" s="129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1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1"/>
      <c r="AJ1" s="131"/>
      <c r="AK1" s="132"/>
      <c r="AL1" s="132"/>
      <c r="AM1" s="132"/>
      <c r="AN1" s="132"/>
      <c r="AO1" s="132"/>
      <c r="AP1" s="132"/>
      <c r="AQ1" s="131"/>
      <c r="AR1" s="131"/>
      <c r="AS1" s="131"/>
      <c r="AT1" s="131"/>
      <c r="AU1" s="130"/>
    </row>
    <row r="2" spans="1:138" ht="12.75" x14ac:dyDescent="0.2">
      <c r="A2" s="128" t="s">
        <v>1</v>
      </c>
      <c r="B2" s="133"/>
      <c r="C2" s="134" t="s">
        <v>93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1"/>
      <c r="X2" s="131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1"/>
      <c r="AJ2" s="131"/>
      <c r="AK2" s="132"/>
      <c r="AL2" s="132"/>
      <c r="AM2" s="132"/>
      <c r="AN2" s="132"/>
      <c r="AO2" s="132"/>
      <c r="AP2" s="132"/>
      <c r="AQ2" s="131"/>
      <c r="AR2" s="131"/>
      <c r="AS2" s="131"/>
      <c r="AT2" s="131"/>
      <c r="AU2" s="130"/>
    </row>
    <row r="3" spans="1:138" ht="12.75" x14ac:dyDescent="0.2">
      <c r="A3" s="128" t="s">
        <v>2</v>
      </c>
      <c r="B3" s="133"/>
      <c r="C3" s="134">
        <v>20000000000</v>
      </c>
      <c r="D3" s="130"/>
      <c r="E3" s="130"/>
      <c r="F3" s="135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1"/>
      <c r="AJ3" s="131"/>
      <c r="AK3" s="132"/>
      <c r="AL3" s="132"/>
      <c r="AM3" s="132"/>
      <c r="AN3" s="132"/>
      <c r="AO3" s="132"/>
      <c r="AP3" s="132"/>
      <c r="AQ3" s="131"/>
      <c r="AR3" s="131"/>
      <c r="AS3" s="131"/>
      <c r="AT3" s="131"/>
      <c r="AU3" s="130"/>
    </row>
    <row r="4" spans="1:138" ht="12.75" x14ac:dyDescent="0.2">
      <c r="A4" s="128" t="s">
        <v>3</v>
      </c>
      <c r="B4" s="133"/>
      <c r="C4" s="134" t="s">
        <v>94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1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1"/>
      <c r="AJ4" s="131"/>
      <c r="AK4" s="132"/>
      <c r="AL4" s="132"/>
      <c r="AM4" s="132"/>
      <c r="AN4" s="132"/>
      <c r="AO4" s="132"/>
      <c r="AP4" s="132"/>
      <c r="AQ4" s="131"/>
      <c r="AR4" s="131"/>
      <c r="AS4" s="131"/>
      <c r="AT4" s="131"/>
      <c r="AU4" s="130"/>
    </row>
    <row r="5" spans="1:138" ht="12.75" thickBot="1" x14ac:dyDescent="0.25">
      <c r="A5" s="47"/>
      <c r="C5" s="48"/>
      <c r="W5" s="71"/>
      <c r="AI5" s="71"/>
      <c r="AJ5" s="71"/>
      <c r="AQ5" s="71"/>
      <c r="AR5" s="71"/>
      <c r="AS5" s="71"/>
      <c r="AT5" s="71"/>
    </row>
    <row r="6" spans="1:138" s="70" customFormat="1" ht="15.75" customHeight="1" thickBot="1" x14ac:dyDescent="0.25">
      <c r="A6" s="83" t="s">
        <v>4</v>
      </c>
      <c r="B6" s="84" t="s">
        <v>5</v>
      </c>
      <c r="C6" s="85" t="s">
        <v>6</v>
      </c>
      <c r="D6" s="86"/>
      <c r="E6" s="86"/>
      <c r="F6" s="87"/>
      <c r="G6" s="88" t="s">
        <v>7</v>
      </c>
      <c r="H6" s="89" t="s">
        <v>8</v>
      </c>
      <c r="I6" s="90" t="s">
        <v>9</v>
      </c>
      <c r="J6" s="91" t="s">
        <v>10</v>
      </c>
      <c r="K6" s="88" t="s">
        <v>11</v>
      </c>
      <c r="L6" s="92" t="s">
        <v>12</v>
      </c>
      <c r="M6" s="93" t="s">
        <v>13</v>
      </c>
      <c r="N6" s="94" t="s">
        <v>14</v>
      </c>
      <c r="O6" s="95" t="s">
        <v>15</v>
      </c>
      <c r="P6" s="94" t="s">
        <v>16</v>
      </c>
      <c r="Q6" s="95" t="s">
        <v>17</v>
      </c>
      <c r="R6" s="94" t="s">
        <v>18</v>
      </c>
      <c r="S6" s="95" t="s">
        <v>19</v>
      </c>
      <c r="T6" s="94" t="s">
        <v>20</v>
      </c>
      <c r="U6" s="96" t="s">
        <v>21</v>
      </c>
      <c r="V6" s="95" t="s">
        <v>22</v>
      </c>
      <c r="W6" s="97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9"/>
      <c r="AU6" s="93" t="s">
        <v>23</v>
      </c>
      <c r="AV6" s="68"/>
      <c r="AW6" s="69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</row>
    <row r="7" spans="1:138" s="70" customFormat="1" ht="15.75" customHeight="1" thickBot="1" x14ac:dyDescent="0.25">
      <c r="A7" s="100"/>
      <c r="B7" s="101"/>
      <c r="C7" s="102" t="s">
        <v>24</v>
      </c>
      <c r="D7" s="95" t="s">
        <v>25</v>
      </c>
      <c r="E7" s="95" t="s">
        <v>26</v>
      </c>
      <c r="F7" s="95" t="s">
        <v>27</v>
      </c>
      <c r="G7" s="103"/>
      <c r="H7" s="104"/>
      <c r="I7" s="105"/>
      <c r="J7" s="106"/>
      <c r="K7" s="103"/>
      <c r="L7" s="107"/>
      <c r="M7" s="108"/>
      <c r="N7" s="109"/>
      <c r="O7" s="110"/>
      <c r="P7" s="109"/>
      <c r="Q7" s="110"/>
      <c r="R7" s="109"/>
      <c r="S7" s="110"/>
      <c r="T7" s="109"/>
      <c r="U7" s="111"/>
      <c r="V7" s="110"/>
      <c r="W7" s="112" t="s">
        <v>75</v>
      </c>
      <c r="X7" s="113"/>
      <c r="Y7" s="112" t="s">
        <v>76</v>
      </c>
      <c r="Z7" s="113"/>
      <c r="AA7" s="112" t="s">
        <v>77</v>
      </c>
      <c r="AB7" s="113"/>
      <c r="AC7" s="112" t="s">
        <v>78</v>
      </c>
      <c r="AD7" s="113"/>
      <c r="AE7" s="112" t="s">
        <v>79</v>
      </c>
      <c r="AF7" s="113"/>
      <c r="AG7" s="112" t="s">
        <v>80</v>
      </c>
      <c r="AH7" s="113"/>
      <c r="AI7" s="112" t="s">
        <v>81</v>
      </c>
      <c r="AJ7" s="113"/>
      <c r="AK7" s="112" t="s">
        <v>82</v>
      </c>
      <c r="AL7" s="113"/>
      <c r="AM7" s="112" t="s">
        <v>83</v>
      </c>
      <c r="AN7" s="113"/>
      <c r="AO7" s="112" t="s">
        <v>84</v>
      </c>
      <c r="AP7" s="113"/>
      <c r="AQ7" s="112" t="s">
        <v>85</v>
      </c>
      <c r="AR7" s="113"/>
      <c r="AS7" s="112" t="s">
        <v>86</v>
      </c>
      <c r="AT7" s="113"/>
      <c r="AU7" s="108"/>
      <c r="AV7" s="68"/>
      <c r="AW7" s="69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</row>
    <row r="8" spans="1:138" s="70" customFormat="1" ht="41.25" customHeight="1" thickBot="1" x14ac:dyDescent="0.25">
      <c r="A8" s="114"/>
      <c r="B8" s="115"/>
      <c r="C8" s="116"/>
      <c r="D8" s="117"/>
      <c r="E8" s="117"/>
      <c r="F8" s="117"/>
      <c r="G8" s="118"/>
      <c r="H8" s="119"/>
      <c r="I8" s="120"/>
      <c r="J8" s="121"/>
      <c r="K8" s="118"/>
      <c r="L8" s="122"/>
      <c r="M8" s="123"/>
      <c r="N8" s="124"/>
      <c r="O8" s="117"/>
      <c r="P8" s="124"/>
      <c r="Q8" s="117"/>
      <c r="R8" s="124"/>
      <c r="S8" s="117"/>
      <c r="T8" s="124"/>
      <c r="U8" s="125"/>
      <c r="V8" s="117"/>
      <c r="W8" s="126" t="s">
        <v>28</v>
      </c>
      <c r="X8" s="126" t="s">
        <v>29</v>
      </c>
      <c r="Y8" s="126" t="s">
        <v>28</v>
      </c>
      <c r="Z8" s="126" t="s">
        <v>29</v>
      </c>
      <c r="AA8" s="126" t="s">
        <v>28</v>
      </c>
      <c r="AB8" s="126" t="s">
        <v>29</v>
      </c>
      <c r="AC8" s="126" t="s">
        <v>28</v>
      </c>
      <c r="AD8" s="126" t="s">
        <v>29</v>
      </c>
      <c r="AE8" s="126" t="s">
        <v>28</v>
      </c>
      <c r="AF8" s="126" t="s">
        <v>29</v>
      </c>
      <c r="AG8" s="126" t="s">
        <v>28</v>
      </c>
      <c r="AH8" s="126" t="s">
        <v>29</v>
      </c>
      <c r="AI8" s="126" t="s">
        <v>28</v>
      </c>
      <c r="AJ8" s="126" t="s">
        <v>29</v>
      </c>
      <c r="AK8" s="126" t="s">
        <v>28</v>
      </c>
      <c r="AL8" s="126" t="s">
        <v>29</v>
      </c>
      <c r="AM8" s="126" t="s">
        <v>28</v>
      </c>
      <c r="AN8" s="126" t="s">
        <v>29</v>
      </c>
      <c r="AO8" s="126" t="s">
        <v>28</v>
      </c>
      <c r="AP8" s="126" t="s">
        <v>29</v>
      </c>
      <c r="AQ8" s="126" t="s">
        <v>28</v>
      </c>
      <c r="AR8" s="126" t="s">
        <v>29</v>
      </c>
      <c r="AS8" s="126" t="s">
        <v>28</v>
      </c>
      <c r="AT8" s="127" t="s">
        <v>29</v>
      </c>
      <c r="AU8" s="123"/>
      <c r="AV8" s="68"/>
      <c r="AW8" s="69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</row>
    <row r="9" spans="1:138" x14ac:dyDescent="0.2">
      <c r="A9" s="39"/>
      <c r="B9" s="49">
        <v>334</v>
      </c>
      <c r="C9" s="50" t="s">
        <v>60</v>
      </c>
      <c r="D9" s="50"/>
      <c r="E9" s="50"/>
      <c r="F9" s="50"/>
      <c r="G9" s="1"/>
      <c r="H9" s="1"/>
      <c r="I9" s="51"/>
      <c r="J9" s="1"/>
      <c r="K9" s="15"/>
      <c r="L9" s="15"/>
      <c r="M9" s="17"/>
      <c r="N9" s="17"/>
      <c r="O9" s="1"/>
      <c r="P9" s="52"/>
      <c r="Q9" s="1"/>
      <c r="R9" s="15"/>
      <c r="S9" s="15"/>
      <c r="T9" s="15"/>
      <c r="U9" s="19"/>
      <c r="V9" s="45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25"/>
      <c r="AV9" s="28"/>
      <c r="AW9" s="27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</row>
    <row r="10" spans="1:138" ht="12.75" thickBot="1" x14ac:dyDescent="0.25">
      <c r="A10" s="20"/>
      <c r="B10" s="21">
        <v>33411001</v>
      </c>
      <c r="C10" s="22" t="s">
        <v>63</v>
      </c>
      <c r="D10" s="23" t="s">
        <v>61</v>
      </c>
      <c r="E10" s="23" t="s">
        <v>62</v>
      </c>
      <c r="F10" s="23" t="s">
        <v>64</v>
      </c>
      <c r="G10" s="2">
        <v>10970.25</v>
      </c>
      <c r="H10" s="2">
        <v>0</v>
      </c>
      <c r="I10" s="3"/>
      <c r="J10" s="2"/>
      <c r="K10" s="2">
        <v>10970.25</v>
      </c>
      <c r="L10" s="2">
        <v>10970.25</v>
      </c>
      <c r="M10" s="4">
        <v>44386</v>
      </c>
      <c r="N10" s="4">
        <f>M10</f>
        <v>44386</v>
      </c>
      <c r="O10" s="2" t="s">
        <v>31</v>
      </c>
      <c r="P10" s="5">
        <v>0.2</v>
      </c>
      <c r="Q10" s="2">
        <v>3108.2799999999997</v>
      </c>
      <c r="R10" s="2">
        <f>+SUM(W10:AT10)</f>
        <v>2194.0799999999995</v>
      </c>
      <c r="S10" s="2"/>
      <c r="T10" s="2">
        <f>+Q10+R10</f>
        <v>5302.3599999999988</v>
      </c>
      <c r="U10" s="6">
        <f>+T10</f>
        <v>5302.3599999999988</v>
      </c>
      <c r="V10" s="24">
        <f>+L10-T10</f>
        <v>5667.8900000000012</v>
      </c>
      <c r="W10" s="74">
        <f>+ROUND($L$10*$P$10/12,2)</f>
        <v>182.84</v>
      </c>
      <c r="X10" s="74"/>
      <c r="Y10" s="74">
        <f t="shared" ref="Y10" si="0">+ROUND($L$10*$P$10/12,2)</f>
        <v>182.84</v>
      </c>
      <c r="Z10" s="74"/>
      <c r="AA10" s="74">
        <f t="shared" ref="AA10" si="1">+ROUND($L$10*$P$10/12,2)</f>
        <v>182.84</v>
      </c>
      <c r="AB10" s="74"/>
      <c r="AC10" s="74">
        <f t="shared" ref="AC10" si="2">+ROUND($L$10*$P$10/12,2)</f>
        <v>182.84</v>
      </c>
      <c r="AD10" s="74"/>
      <c r="AE10" s="74">
        <f t="shared" ref="AE10" si="3">+ROUND($L$10*$P$10/12,2)</f>
        <v>182.84</v>
      </c>
      <c r="AF10" s="74"/>
      <c r="AG10" s="74">
        <f t="shared" ref="AG10" si="4">+ROUND($L$10*$P$10/12,2)</f>
        <v>182.84</v>
      </c>
      <c r="AH10" s="74"/>
      <c r="AI10" s="74">
        <f t="shared" ref="AI10" si="5">+ROUND($L$10*$P$10/12,2)</f>
        <v>182.84</v>
      </c>
      <c r="AJ10" s="74"/>
      <c r="AK10" s="74">
        <f t="shared" ref="AK10" si="6">+ROUND($L$10*$P$10/12,2)</f>
        <v>182.84</v>
      </c>
      <c r="AL10" s="74"/>
      <c r="AM10" s="74">
        <f t="shared" ref="AM10" si="7">+ROUND($L$10*$P$10/12,2)</f>
        <v>182.84</v>
      </c>
      <c r="AN10" s="74"/>
      <c r="AO10" s="74">
        <f t="shared" ref="AO10" si="8">+ROUND($L$10*$P$10/12,2)</f>
        <v>182.84</v>
      </c>
      <c r="AP10" s="74"/>
      <c r="AQ10" s="74">
        <f t="shared" ref="AQ10" si="9">+ROUND($L$10*$P$10/12,2)</f>
        <v>182.84</v>
      </c>
      <c r="AR10" s="74"/>
      <c r="AS10" s="74">
        <f t="shared" ref="AS10" si="10">+ROUND($L$10*$P$10/12,2)</f>
        <v>182.84</v>
      </c>
      <c r="AT10" s="74"/>
      <c r="AU10" s="25">
        <f>+SUM(W10:AT10)</f>
        <v>2194.0799999999995</v>
      </c>
      <c r="AV10" s="26">
        <v>39525001</v>
      </c>
      <c r="AW10" s="27">
        <v>68413001</v>
      </c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</row>
    <row r="11" spans="1:138" ht="12.75" thickBot="1" x14ac:dyDescent="0.25">
      <c r="A11" s="53"/>
      <c r="B11" s="54"/>
      <c r="C11" s="54" t="s">
        <v>30</v>
      </c>
      <c r="D11" s="55"/>
      <c r="E11" s="55"/>
      <c r="F11" s="55"/>
      <c r="G11" s="30">
        <v>10970.25</v>
      </c>
      <c r="H11" s="30">
        <v>0</v>
      </c>
      <c r="I11" s="30">
        <v>0</v>
      </c>
      <c r="J11" s="30">
        <v>0</v>
      </c>
      <c r="K11" s="30">
        <v>10970.25</v>
      </c>
      <c r="L11" s="30">
        <v>10970.25</v>
      </c>
      <c r="M11" s="30"/>
      <c r="N11" s="30"/>
      <c r="O11" s="30"/>
      <c r="P11" s="30"/>
      <c r="Q11" s="30">
        <v>3108.2799999999997</v>
      </c>
      <c r="R11" s="30">
        <f>SUM(R10:R10)</f>
        <v>2194.0799999999995</v>
      </c>
      <c r="S11" s="30"/>
      <c r="T11" s="30">
        <f>SUM(T10:T10)</f>
        <v>5302.3599999999988</v>
      </c>
      <c r="U11" s="30">
        <f>SUM(U10:U10)</f>
        <v>5302.3599999999988</v>
      </c>
      <c r="V11" s="30">
        <f>SUM(V10:V10)</f>
        <v>5667.8900000000012</v>
      </c>
      <c r="W11" s="75">
        <f t="shared" ref="W11:AU11" si="11">SUM(W10:W10)</f>
        <v>182.84</v>
      </c>
      <c r="X11" s="75">
        <f t="shared" si="11"/>
        <v>0</v>
      </c>
      <c r="Y11" s="75">
        <f t="shared" si="11"/>
        <v>182.84</v>
      </c>
      <c r="Z11" s="75">
        <f t="shared" si="11"/>
        <v>0</v>
      </c>
      <c r="AA11" s="75">
        <f t="shared" si="11"/>
        <v>182.84</v>
      </c>
      <c r="AB11" s="75">
        <f t="shared" si="11"/>
        <v>0</v>
      </c>
      <c r="AC11" s="75">
        <f t="shared" si="11"/>
        <v>182.84</v>
      </c>
      <c r="AD11" s="75">
        <f t="shared" si="11"/>
        <v>0</v>
      </c>
      <c r="AE11" s="75">
        <f t="shared" si="11"/>
        <v>182.84</v>
      </c>
      <c r="AF11" s="75">
        <f t="shared" si="11"/>
        <v>0</v>
      </c>
      <c r="AG11" s="75">
        <f t="shared" si="11"/>
        <v>182.84</v>
      </c>
      <c r="AH11" s="75">
        <f t="shared" si="11"/>
        <v>0</v>
      </c>
      <c r="AI11" s="75">
        <f t="shared" si="11"/>
        <v>182.84</v>
      </c>
      <c r="AJ11" s="75">
        <f t="shared" si="11"/>
        <v>0</v>
      </c>
      <c r="AK11" s="75">
        <f t="shared" si="11"/>
        <v>182.84</v>
      </c>
      <c r="AL11" s="75">
        <f t="shared" si="11"/>
        <v>0</v>
      </c>
      <c r="AM11" s="75">
        <f t="shared" si="11"/>
        <v>182.84</v>
      </c>
      <c r="AN11" s="75">
        <f t="shared" si="11"/>
        <v>0</v>
      </c>
      <c r="AO11" s="75">
        <f t="shared" si="11"/>
        <v>182.84</v>
      </c>
      <c r="AP11" s="75">
        <f t="shared" si="11"/>
        <v>0</v>
      </c>
      <c r="AQ11" s="75">
        <f t="shared" si="11"/>
        <v>182.84</v>
      </c>
      <c r="AR11" s="75">
        <f t="shared" si="11"/>
        <v>0</v>
      </c>
      <c r="AS11" s="75">
        <f t="shared" si="11"/>
        <v>182.84</v>
      </c>
      <c r="AT11" s="75">
        <f t="shared" si="11"/>
        <v>0</v>
      </c>
      <c r="AU11" s="30">
        <f t="shared" si="11"/>
        <v>2194.0799999999995</v>
      </c>
      <c r="AV11" s="28"/>
      <c r="AW11" s="27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</row>
    <row r="12" spans="1:138" x14ac:dyDescent="0.2">
      <c r="A12" s="56"/>
      <c r="B12" s="56"/>
      <c r="C12" s="56"/>
      <c r="D12" s="56"/>
      <c r="E12" s="56"/>
      <c r="F12" s="56"/>
      <c r="G12" s="7"/>
      <c r="H12" s="7"/>
      <c r="I12" s="57"/>
      <c r="J12" s="7"/>
      <c r="K12" s="7"/>
      <c r="L12" s="7"/>
      <c r="M12" s="56"/>
      <c r="N12" s="56"/>
      <c r="O12" s="56"/>
      <c r="P12" s="56"/>
      <c r="Q12" s="2">
        <v>0</v>
      </c>
      <c r="R12" s="56"/>
      <c r="S12" s="56"/>
      <c r="T12" s="56"/>
      <c r="U12" s="56"/>
      <c r="V12" s="5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56"/>
      <c r="AV12" s="28"/>
      <c r="AW12" s="27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</row>
    <row r="13" spans="1:138" x14ac:dyDescent="0.2">
      <c r="A13" s="56"/>
      <c r="B13" s="56"/>
      <c r="C13" s="56"/>
      <c r="D13" s="56"/>
      <c r="E13" s="56"/>
      <c r="F13" s="56"/>
      <c r="G13" s="7"/>
      <c r="H13" s="7"/>
      <c r="I13" s="57"/>
      <c r="J13" s="7"/>
      <c r="K13" s="7"/>
      <c r="L13" s="7"/>
      <c r="M13" s="56"/>
      <c r="N13" s="56"/>
      <c r="O13" s="56"/>
      <c r="P13" s="56"/>
      <c r="Q13" s="2">
        <v>0</v>
      </c>
      <c r="R13" s="56"/>
      <c r="S13" s="56"/>
      <c r="T13" s="56"/>
      <c r="U13" s="56"/>
      <c r="V13" s="5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56"/>
      <c r="AV13" s="28"/>
      <c r="AW13" s="27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</row>
    <row r="14" spans="1:138" s="41" customFormat="1" x14ac:dyDescent="0.2">
      <c r="A14" s="58"/>
      <c r="B14" s="58"/>
      <c r="C14" s="58"/>
      <c r="D14" s="58"/>
      <c r="E14" s="58"/>
      <c r="F14" s="58"/>
      <c r="G14" s="8"/>
      <c r="H14" s="8"/>
      <c r="I14" s="59"/>
      <c r="J14" s="8"/>
      <c r="K14" s="8"/>
      <c r="L14" s="8"/>
      <c r="M14" s="58"/>
      <c r="N14" s="58"/>
      <c r="O14" s="58"/>
      <c r="P14" s="58"/>
      <c r="Q14" s="2">
        <v>0</v>
      </c>
      <c r="R14" s="58"/>
      <c r="S14" s="58"/>
      <c r="T14" s="58"/>
      <c r="U14" s="58"/>
      <c r="V14" s="58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58"/>
      <c r="AV14" s="60"/>
      <c r="AW14" s="61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</row>
    <row r="15" spans="1:138" x14ac:dyDescent="0.2">
      <c r="A15" s="39"/>
      <c r="B15" s="49">
        <v>335</v>
      </c>
      <c r="C15" s="50" t="s">
        <v>35</v>
      </c>
      <c r="D15" s="50"/>
      <c r="E15" s="50"/>
      <c r="F15" s="50"/>
      <c r="G15" s="1"/>
      <c r="H15" s="1"/>
      <c r="I15" s="51"/>
      <c r="J15" s="1"/>
      <c r="K15" s="15"/>
      <c r="L15" s="15"/>
      <c r="M15" s="17"/>
      <c r="N15" s="17"/>
      <c r="O15" s="1"/>
      <c r="P15" s="52"/>
      <c r="Q15" s="2">
        <v>0</v>
      </c>
      <c r="R15" s="15"/>
      <c r="S15" s="15"/>
      <c r="T15" s="15"/>
      <c r="U15" s="19"/>
      <c r="V15" s="45"/>
      <c r="W15" s="78"/>
      <c r="X15" s="79"/>
      <c r="Y15" s="79"/>
      <c r="Z15" s="79"/>
      <c r="AA15" s="79"/>
      <c r="AB15" s="79"/>
      <c r="AC15" s="79"/>
      <c r="AD15" s="79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25"/>
      <c r="AV15" s="47"/>
      <c r="AW15" s="27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</row>
    <row r="16" spans="1:138" x14ac:dyDescent="0.2">
      <c r="A16" s="31"/>
      <c r="B16" s="21">
        <v>33511000</v>
      </c>
      <c r="C16" s="22" t="s">
        <v>39</v>
      </c>
      <c r="D16" s="38"/>
      <c r="E16" s="38"/>
      <c r="F16" s="38"/>
      <c r="G16" s="2">
        <v>600</v>
      </c>
      <c r="H16" s="2"/>
      <c r="I16" s="13"/>
      <c r="J16" s="9"/>
      <c r="K16" s="2">
        <v>600</v>
      </c>
      <c r="L16" s="2">
        <v>600</v>
      </c>
      <c r="M16" s="4">
        <v>43564</v>
      </c>
      <c r="N16" s="4">
        <v>43564</v>
      </c>
      <c r="O16" s="2" t="s">
        <v>31</v>
      </c>
      <c r="P16" s="5">
        <v>0.1</v>
      </c>
      <c r="Q16" s="2">
        <v>200</v>
      </c>
      <c r="R16" s="2">
        <f>+SUM(W16:AT16)</f>
        <v>60</v>
      </c>
      <c r="S16" s="2"/>
      <c r="T16" s="2">
        <f>+Q16+R16</f>
        <v>260</v>
      </c>
      <c r="U16" s="6">
        <f>+T16</f>
        <v>260</v>
      </c>
      <c r="V16" s="32">
        <f>+L16-T16</f>
        <v>340</v>
      </c>
      <c r="W16" s="74">
        <f>+ROUND($L$16*$P$16/12,2)</f>
        <v>5</v>
      </c>
      <c r="X16" s="74"/>
      <c r="Y16" s="74">
        <f t="shared" ref="Y16" si="12">+ROUND($L$16*$P$16/12,2)</f>
        <v>5</v>
      </c>
      <c r="Z16" s="74"/>
      <c r="AA16" s="74">
        <f t="shared" ref="AA16" si="13">+ROUND($L$16*$P$16/12,2)</f>
        <v>5</v>
      </c>
      <c r="AB16" s="74"/>
      <c r="AC16" s="74">
        <f t="shared" ref="AC16" si="14">+ROUND($L$16*$P$16/12,2)</f>
        <v>5</v>
      </c>
      <c r="AD16" s="74"/>
      <c r="AE16" s="74">
        <f t="shared" ref="AE16" si="15">+ROUND($L$16*$P$16/12,2)</f>
        <v>5</v>
      </c>
      <c r="AF16" s="74"/>
      <c r="AG16" s="74">
        <f t="shared" ref="AG16" si="16">+ROUND($L$16*$P$16/12,2)</f>
        <v>5</v>
      </c>
      <c r="AH16" s="74"/>
      <c r="AI16" s="74">
        <f t="shared" ref="AI16" si="17">+ROUND($L$16*$P$16/12,2)</f>
        <v>5</v>
      </c>
      <c r="AJ16" s="74"/>
      <c r="AK16" s="74">
        <f t="shared" ref="AK16" si="18">+ROUND($L$16*$P$16/12,2)</f>
        <v>5</v>
      </c>
      <c r="AL16" s="74"/>
      <c r="AM16" s="74">
        <f t="shared" ref="AM16" si="19">+ROUND($L$16*$P$16/12,2)</f>
        <v>5</v>
      </c>
      <c r="AN16" s="74"/>
      <c r="AO16" s="74">
        <f t="shared" ref="AO16" si="20">+ROUND($L$16*$P$16/12,2)</f>
        <v>5</v>
      </c>
      <c r="AP16" s="74"/>
      <c r="AQ16" s="74">
        <f t="shared" ref="AQ16" si="21">+ROUND($L$16*$P$16/12,2)</f>
        <v>5</v>
      </c>
      <c r="AR16" s="74"/>
      <c r="AS16" s="74">
        <f t="shared" ref="AS16" si="22">+ROUND($L$16*$P$16/12,2)</f>
        <v>5</v>
      </c>
      <c r="AT16" s="74"/>
      <c r="AU16" s="25">
        <f>+SUM(W16:AT16)</f>
        <v>60</v>
      </c>
      <c r="AV16" s="47"/>
      <c r="AW16" s="27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</row>
    <row r="17" spans="1:138" x14ac:dyDescent="0.2">
      <c r="A17" s="31"/>
      <c r="B17" s="21">
        <v>33511001</v>
      </c>
      <c r="C17" s="22" t="s">
        <v>39</v>
      </c>
      <c r="D17" s="38"/>
      <c r="E17" s="38"/>
      <c r="F17" s="38"/>
      <c r="G17" s="2">
        <v>600</v>
      </c>
      <c r="H17" s="2"/>
      <c r="I17" s="3"/>
      <c r="J17" s="2"/>
      <c r="K17" s="2">
        <v>600</v>
      </c>
      <c r="L17" s="2">
        <v>600</v>
      </c>
      <c r="M17" s="4">
        <v>43564</v>
      </c>
      <c r="N17" s="4">
        <v>43564</v>
      </c>
      <c r="O17" s="2" t="s">
        <v>31</v>
      </c>
      <c r="P17" s="5">
        <v>0.1</v>
      </c>
      <c r="Q17" s="2">
        <v>200</v>
      </c>
      <c r="R17" s="2">
        <f t="shared" ref="R17" si="23">+SUM(W17:AT17)</f>
        <v>60</v>
      </c>
      <c r="S17" s="2"/>
      <c r="T17" s="2">
        <f>+Q17+R17</f>
        <v>260</v>
      </c>
      <c r="U17" s="6">
        <f>+T17</f>
        <v>260</v>
      </c>
      <c r="V17" s="32">
        <f>+L17-T17</f>
        <v>340</v>
      </c>
      <c r="W17" s="74">
        <f>+ROUND($L$17*$P$17/12,2)</f>
        <v>5</v>
      </c>
      <c r="X17" s="74"/>
      <c r="Y17" s="74">
        <f t="shared" ref="Y17" si="24">+ROUND($L$17*$P$17/12,2)</f>
        <v>5</v>
      </c>
      <c r="Z17" s="74"/>
      <c r="AA17" s="74">
        <f t="shared" ref="AA17" si="25">+ROUND($L$17*$P$17/12,2)</f>
        <v>5</v>
      </c>
      <c r="AB17" s="74"/>
      <c r="AC17" s="74">
        <f t="shared" ref="AC17" si="26">+ROUND($L$17*$P$17/12,2)</f>
        <v>5</v>
      </c>
      <c r="AD17" s="74"/>
      <c r="AE17" s="74">
        <f t="shared" ref="AE17" si="27">+ROUND($L$17*$P$17/12,2)</f>
        <v>5</v>
      </c>
      <c r="AF17" s="74"/>
      <c r="AG17" s="74">
        <f t="shared" ref="AG17" si="28">+ROUND($L$17*$P$17/12,2)</f>
        <v>5</v>
      </c>
      <c r="AH17" s="74"/>
      <c r="AI17" s="74">
        <f t="shared" ref="AI17" si="29">+ROUND($L$17*$P$17/12,2)</f>
        <v>5</v>
      </c>
      <c r="AJ17" s="74"/>
      <c r="AK17" s="74">
        <f t="shared" ref="AK17" si="30">+ROUND($L$17*$P$17/12,2)</f>
        <v>5</v>
      </c>
      <c r="AL17" s="74"/>
      <c r="AM17" s="74">
        <f t="shared" ref="AM17" si="31">+ROUND($L$17*$P$17/12,2)</f>
        <v>5</v>
      </c>
      <c r="AN17" s="74"/>
      <c r="AO17" s="74">
        <f t="shared" ref="AO17" si="32">+ROUND($L$17*$P$17/12,2)</f>
        <v>5</v>
      </c>
      <c r="AP17" s="74"/>
      <c r="AQ17" s="74">
        <f t="shared" ref="AQ17" si="33">+ROUND($L$17*$P$17/12,2)</f>
        <v>5</v>
      </c>
      <c r="AR17" s="74"/>
      <c r="AS17" s="74">
        <f t="shared" ref="AS17" si="34">+ROUND($L$17*$P$17/12,2)</f>
        <v>5</v>
      </c>
      <c r="AT17" s="74"/>
      <c r="AU17" s="25">
        <f t="shared" ref="AU17:AU19" si="35">+SUM(W17:AT17)</f>
        <v>60</v>
      </c>
      <c r="AV17" s="47"/>
      <c r="AW17" s="27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</row>
    <row r="18" spans="1:138" x14ac:dyDescent="0.2">
      <c r="A18" s="31"/>
      <c r="B18" s="21">
        <v>33511002</v>
      </c>
      <c r="C18" s="22" t="s">
        <v>40</v>
      </c>
      <c r="D18" s="38"/>
      <c r="E18" s="38"/>
      <c r="F18" s="38"/>
      <c r="G18" s="2">
        <v>650</v>
      </c>
      <c r="H18" s="2"/>
      <c r="I18" s="3"/>
      <c r="J18" s="2"/>
      <c r="K18" s="2">
        <v>650</v>
      </c>
      <c r="L18" s="2">
        <v>650</v>
      </c>
      <c r="M18" s="4">
        <v>43564</v>
      </c>
      <c r="N18" s="4">
        <v>43564</v>
      </c>
      <c r="O18" s="2" t="s">
        <v>31</v>
      </c>
      <c r="P18" s="5">
        <v>0.1</v>
      </c>
      <c r="Q18" s="2">
        <v>216.8</v>
      </c>
      <c r="R18" s="2">
        <f>+SUM(W18:AT18)</f>
        <v>65.040000000000006</v>
      </c>
      <c r="S18" s="2"/>
      <c r="T18" s="2">
        <f>+Q18+R18</f>
        <v>281.84000000000003</v>
      </c>
      <c r="U18" s="6">
        <f>+T18</f>
        <v>281.84000000000003</v>
      </c>
      <c r="V18" s="32">
        <f>+L18-T18</f>
        <v>368.15999999999997</v>
      </c>
      <c r="W18" s="74">
        <f>+ROUND($L$18*$P$18/12,2)</f>
        <v>5.42</v>
      </c>
      <c r="X18" s="74"/>
      <c r="Y18" s="74">
        <f t="shared" ref="Y18" si="36">+ROUND($L$18*$P$18/12,2)</f>
        <v>5.42</v>
      </c>
      <c r="Z18" s="74"/>
      <c r="AA18" s="74">
        <f t="shared" ref="AA18" si="37">+ROUND($L$18*$P$18/12,2)</f>
        <v>5.42</v>
      </c>
      <c r="AB18" s="74"/>
      <c r="AC18" s="74">
        <f t="shared" ref="AC18" si="38">+ROUND($L$18*$P$18/12,2)</f>
        <v>5.42</v>
      </c>
      <c r="AD18" s="74"/>
      <c r="AE18" s="74">
        <f t="shared" ref="AE18" si="39">+ROUND($L$18*$P$18/12,2)</f>
        <v>5.42</v>
      </c>
      <c r="AF18" s="74"/>
      <c r="AG18" s="74">
        <f t="shared" ref="AG18" si="40">+ROUND($L$18*$P$18/12,2)</f>
        <v>5.42</v>
      </c>
      <c r="AH18" s="74"/>
      <c r="AI18" s="74">
        <f t="shared" ref="AI18" si="41">+ROUND($L$18*$P$18/12,2)</f>
        <v>5.42</v>
      </c>
      <c r="AJ18" s="74"/>
      <c r="AK18" s="74">
        <f t="shared" ref="AK18" si="42">+ROUND($L$18*$P$18/12,2)</f>
        <v>5.42</v>
      </c>
      <c r="AL18" s="74"/>
      <c r="AM18" s="74">
        <f t="shared" ref="AM18" si="43">+ROUND($L$18*$P$18/12,2)</f>
        <v>5.42</v>
      </c>
      <c r="AN18" s="74"/>
      <c r="AO18" s="74">
        <f t="shared" ref="AO18" si="44">+ROUND($L$18*$P$18/12,2)</f>
        <v>5.42</v>
      </c>
      <c r="AP18" s="74"/>
      <c r="AQ18" s="74">
        <f t="shared" ref="AQ18" si="45">+ROUND($L$18*$P$18/12,2)</f>
        <v>5.42</v>
      </c>
      <c r="AR18" s="74"/>
      <c r="AS18" s="74">
        <f t="shared" ref="AS18" si="46">+ROUND($L$18*$P$18/12,2)</f>
        <v>5.42</v>
      </c>
      <c r="AT18" s="74"/>
      <c r="AU18" s="25">
        <f t="shared" si="35"/>
        <v>65.040000000000006</v>
      </c>
      <c r="AV18" s="47"/>
      <c r="AW18" s="27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</row>
    <row r="19" spans="1:138" ht="12.75" thickBot="1" x14ac:dyDescent="0.25">
      <c r="A19" s="20"/>
      <c r="B19" s="21">
        <v>33511001</v>
      </c>
      <c r="C19" s="22" t="s">
        <v>40</v>
      </c>
      <c r="D19" s="23"/>
      <c r="E19" s="23"/>
      <c r="F19" s="21"/>
      <c r="G19" s="2">
        <v>650</v>
      </c>
      <c r="H19" s="2"/>
      <c r="I19" s="3"/>
      <c r="J19" s="2"/>
      <c r="K19" s="2">
        <v>650</v>
      </c>
      <c r="L19" s="2">
        <v>650</v>
      </c>
      <c r="M19" s="4">
        <v>43564</v>
      </c>
      <c r="N19" s="4">
        <v>43564</v>
      </c>
      <c r="O19" s="2" t="s">
        <v>31</v>
      </c>
      <c r="P19" s="5">
        <v>0.1</v>
      </c>
      <c r="Q19" s="2">
        <v>216.8</v>
      </c>
      <c r="R19" s="2">
        <f>+SUM(W19:AT19)</f>
        <v>65.040000000000006</v>
      </c>
      <c r="S19" s="2"/>
      <c r="T19" s="2">
        <f>+Q19+R19</f>
        <v>281.84000000000003</v>
      </c>
      <c r="U19" s="6">
        <f>+T19</f>
        <v>281.84000000000003</v>
      </c>
      <c r="V19" s="32">
        <f>+L19-T19</f>
        <v>368.15999999999997</v>
      </c>
      <c r="W19" s="74">
        <f>+ROUND($L$19*$P$19/12,2)</f>
        <v>5.42</v>
      </c>
      <c r="X19" s="74"/>
      <c r="Y19" s="74">
        <f t="shared" ref="Y19" si="47">+ROUND($L$19*$P$19/12,2)</f>
        <v>5.42</v>
      </c>
      <c r="Z19" s="74"/>
      <c r="AA19" s="74">
        <f t="shared" ref="AA19" si="48">+ROUND($L$19*$P$19/12,2)</f>
        <v>5.42</v>
      </c>
      <c r="AB19" s="74"/>
      <c r="AC19" s="74">
        <f t="shared" ref="AC19" si="49">+ROUND($L$19*$P$19/12,2)</f>
        <v>5.42</v>
      </c>
      <c r="AD19" s="74"/>
      <c r="AE19" s="74">
        <f t="shared" ref="AE19" si="50">+ROUND($L$19*$P$19/12,2)</f>
        <v>5.42</v>
      </c>
      <c r="AF19" s="74"/>
      <c r="AG19" s="74">
        <f t="shared" ref="AG19" si="51">+ROUND($L$19*$P$19/12,2)</f>
        <v>5.42</v>
      </c>
      <c r="AH19" s="74"/>
      <c r="AI19" s="74">
        <f t="shared" ref="AI19" si="52">+ROUND($L$19*$P$19/12,2)</f>
        <v>5.42</v>
      </c>
      <c r="AJ19" s="74"/>
      <c r="AK19" s="74">
        <f t="shared" ref="AK19" si="53">+ROUND($L$19*$P$19/12,2)</f>
        <v>5.42</v>
      </c>
      <c r="AL19" s="74"/>
      <c r="AM19" s="74">
        <f t="shared" ref="AM19" si="54">+ROUND($L$19*$P$19/12,2)</f>
        <v>5.42</v>
      </c>
      <c r="AN19" s="74"/>
      <c r="AO19" s="74">
        <f t="shared" ref="AO19" si="55">+ROUND($L$19*$P$19/12,2)</f>
        <v>5.42</v>
      </c>
      <c r="AP19" s="74"/>
      <c r="AQ19" s="74">
        <f t="shared" ref="AQ19" si="56">+ROUND($L$19*$P$19/12,2)</f>
        <v>5.42</v>
      </c>
      <c r="AR19" s="74"/>
      <c r="AS19" s="74">
        <f t="shared" ref="AS19" si="57">+ROUND($L$19*$P$19/12,2)</f>
        <v>5.42</v>
      </c>
      <c r="AT19" s="74"/>
      <c r="AU19" s="25">
        <f t="shared" si="35"/>
        <v>65.040000000000006</v>
      </c>
      <c r="AV19" s="28"/>
      <c r="AW19" s="27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</row>
    <row r="20" spans="1:138" ht="12.75" thickBot="1" x14ac:dyDescent="0.25">
      <c r="A20" s="53"/>
      <c r="B20" s="54"/>
      <c r="C20" s="54" t="s">
        <v>30</v>
      </c>
      <c r="D20" s="55"/>
      <c r="E20" s="55"/>
      <c r="F20" s="55"/>
      <c r="G20" s="30">
        <v>2500</v>
      </c>
      <c r="H20" s="30">
        <v>0</v>
      </c>
      <c r="I20" s="30">
        <v>0</v>
      </c>
      <c r="J20" s="30">
        <v>0</v>
      </c>
      <c r="K20" s="30">
        <v>2500</v>
      </c>
      <c r="L20" s="30">
        <v>2500</v>
      </c>
      <c r="M20" s="30"/>
      <c r="N20" s="30"/>
      <c r="O20" s="30">
        <f t="shared" ref="I20:S20" si="58">SUM(O17:O19)</f>
        <v>0</v>
      </c>
      <c r="P20" s="30"/>
      <c r="Q20" s="30">
        <v>833.59999999999991</v>
      </c>
      <c r="R20" s="30">
        <f>SUM(R16:R19)</f>
        <v>250.08000000000004</v>
      </c>
      <c r="S20" s="30">
        <f t="shared" si="58"/>
        <v>0</v>
      </c>
      <c r="T20" s="30">
        <f>SUM(T16:T19)</f>
        <v>1083.68</v>
      </c>
      <c r="U20" s="30">
        <f>SUM(U16:U19)</f>
        <v>1083.68</v>
      </c>
      <c r="V20" s="30">
        <f>SUM(V16:V19)</f>
        <v>1416.3199999999997</v>
      </c>
      <c r="W20" s="75">
        <f t="shared" ref="W20:AT20" si="59">SUM(W16:W19)</f>
        <v>20.84</v>
      </c>
      <c r="X20" s="75">
        <f t="shared" si="59"/>
        <v>0</v>
      </c>
      <c r="Y20" s="75">
        <f t="shared" si="59"/>
        <v>20.84</v>
      </c>
      <c r="Z20" s="75">
        <f t="shared" si="59"/>
        <v>0</v>
      </c>
      <c r="AA20" s="75">
        <f t="shared" si="59"/>
        <v>20.84</v>
      </c>
      <c r="AB20" s="75">
        <f t="shared" si="59"/>
        <v>0</v>
      </c>
      <c r="AC20" s="75">
        <f t="shared" si="59"/>
        <v>20.84</v>
      </c>
      <c r="AD20" s="75">
        <f t="shared" si="59"/>
        <v>0</v>
      </c>
      <c r="AE20" s="75">
        <f t="shared" si="59"/>
        <v>20.84</v>
      </c>
      <c r="AF20" s="75">
        <f t="shared" si="59"/>
        <v>0</v>
      </c>
      <c r="AG20" s="75">
        <f t="shared" si="59"/>
        <v>20.84</v>
      </c>
      <c r="AH20" s="75">
        <f t="shared" si="59"/>
        <v>0</v>
      </c>
      <c r="AI20" s="75">
        <f t="shared" si="59"/>
        <v>20.84</v>
      </c>
      <c r="AJ20" s="75">
        <f t="shared" si="59"/>
        <v>0</v>
      </c>
      <c r="AK20" s="75">
        <f t="shared" si="59"/>
        <v>20.84</v>
      </c>
      <c r="AL20" s="75">
        <f t="shared" si="59"/>
        <v>0</v>
      </c>
      <c r="AM20" s="75">
        <f t="shared" si="59"/>
        <v>20.84</v>
      </c>
      <c r="AN20" s="75">
        <f t="shared" si="59"/>
        <v>0</v>
      </c>
      <c r="AO20" s="75">
        <f t="shared" si="59"/>
        <v>20.84</v>
      </c>
      <c r="AP20" s="75">
        <f t="shared" si="59"/>
        <v>0</v>
      </c>
      <c r="AQ20" s="75">
        <f t="shared" si="59"/>
        <v>20.84</v>
      </c>
      <c r="AR20" s="75">
        <f t="shared" si="59"/>
        <v>0</v>
      </c>
      <c r="AS20" s="75">
        <f t="shared" si="59"/>
        <v>20.84</v>
      </c>
      <c r="AT20" s="75">
        <f t="shared" si="59"/>
        <v>0</v>
      </c>
      <c r="AU20" s="30">
        <f>SUM(AU16:AU19)</f>
        <v>250.08000000000004</v>
      </c>
      <c r="AV20" s="47">
        <v>39526001</v>
      </c>
      <c r="AW20" s="27">
        <v>68414001</v>
      </c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</row>
    <row r="21" spans="1:138" x14ac:dyDescent="0.2">
      <c r="Q21" s="2">
        <v>0</v>
      </c>
    </row>
    <row r="22" spans="1:138" x14ac:dyDescent="0.2">
      <c r="Q22" s="2">
        <v>0</v>
      </c>
    </row>
    <row r="23" spans="1:138" x14ac:dyDescent="0.2">
      <c r="A23" s="31"/>
      <c r="B23" s="37">
        <v>3361</v>
      </c>
      <c r="C23" s="38" t="s">
        <v>38</v>
      </c>
      <c r="D23" s="38"/>
      <c r="E23" s="38"/>
      <c r="F23" s="38"/>
      <c r="G23" s="9"/>
      <c r="H23" s="9"/>
      <c r="I23" s="13"/>
      <c r="J23" s="9"/>
      <c r="K23" s="2"/>
      <c r="L23" s="2"/>
      <c r="M23" s="4"/>
      <c r="N23" s="4"/>
      <c r="O23" s="9"/>
      <c r="P23" s="14"/>
      <c r="Q23" s="2">
        <v>0</v>
      </c>
      <c r="R23" s="2"/>
      <c r="S23" s="2"/>
      <c r="T23" s="2"/>
      <c r="U23" s="6"/>
      <c r="V23" s="32"/>
      <c r="W23" s="80"/>
      <c r="X23" s="74"/>
      <c r="Y23" s="74"/>
      <c r="Z23" s="74"/>
      <c r="AA23" s="74"/>
      <c r="AB23" s="74"/>
      <c r="AC23" s="74"/>
      <c r="AD23" s="74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25"/>
    </row>
    <row r="24" spans="1:138" x14ac:dyDescent="0.2">
      <c r="A24" s="31"/>
      <c r="B24" s="21">
        <v>33611001</v>
      </c>
      <c r="C24" s="23" t="s">
        <v>41</v>
      </c>
      <c r="D24" s="23" t="s">
        <v>32</v>
      </c>
      <c r="E24" s="23" t="s">
        <v>33</v>
      </c>
      <c r="F24" s="21" t="s">
        <v>34</v>
      </c>
      <c r="G24" s="2">
        <v>2500</v>
      </c>
      <c r="H24" s="2"/>
      <c r="I24" s="3"/>
      <c r="J24" s="2"/>
      <c r="K24" s="2">
        <v>2500</v>
      </c>
      <c r="L24" s="2">
        <v>2500</v>
      </c>
      <c r="M24" s="4">
        <v>43564</v>
      </c>
      <c r="N24" s="4">
        <v>43564</v>
      </c>
      <c r="O24" s="2" t="s">
        <v>31</v>
      </c>
      <c r="P24" s="5">
        <v>0.25</v>
      </c>
      <c r="Q24" s="2">
        <v>2083.1999999999998</v>
      </c>
      <c r="R24" s="2">
        <f>+SUM(W24:AT24)</f>
        <v>624.96</v>
      </c>
      <c r="S24" s="2"/>
      <c r="T24" s="2">
        <f>+Q24+R24</f>
        <v>2708.16</v>
      </c>
      <c r="U24" s="6">
        <f t="shared" ref="U24:U29" si="60">+T24</f>
        <v>2708.16</v>
      </c>
      <c r="V24" s="32">
        <f t="shared" ref="V24:V29" si="61">+L24-T24</f>
        <v>-208.15999999999985</v>
      </c>
      <c r="W24" s="74">
        <f>+ROUND($L$24*$P$24/12,2)</f>
        <v>52.08</v>
      </c>
      <c r="X24" s="74"/>
      <c r="Y24" s="74">
        <f t="shared" ref="Y24" si="62">+ROUND($L$24*$P$24/12,2)</f>
        <v>52.08</v>
      </c>
      <c r="Z24" s="74"/>
      <c r="AA24" s="74">
        <f t="shared" ref="AA24" si="63">+ROUND($L$24*$P$24/12,2)</f>
        <v>52.08</v>
      </c>
      <c r="AB24" s="74"/>
      <c r="AC24" s="74">
        <f t="shared" ref="AC24" si="64">+ROUND($L$24*$P$24/12,2)</f>
        <v>52.08</v>
      </c>
      <c r="AD24" s="74"/>
      <c r="AE24" s="74">
        <f t="shared" ref="AE24" si="65">+ROUND($L$24*$P$24/12,2)</f>
        <v>52.08</v>
      </c>
      <c r="AF24" s="74"/>
      <c r="AG24" s="74">
        <f t="shared" ref="AG24" si="66">+ROUND($L$24*$P$24/12,2)</f>
        <v>52.08</v>
      </c>
      <c r="AH24" s="74"/>
      <c r="AI24" s="74">
        <f t="shared" ref="AI24" si="67">+ROUND($L$24*$P$24/12,2)</f>
        <v>52.08</v>
      </c>
      <c r="AJ24" s="74"/>
      <c r="AK24" s="74">
        <f t="shared" ref="AK24" si="68">+ROUND($L$24*$P$24/12,2)</f>
        <v>52.08</v>
      </c>
      <c r="AL24" s="74"/>
      <c r="AM24" s="74">
        <f t="shared" ref="AM24" si="69">+ROUND($L$24*$P$24/12,2)</f>
        <v>52.08</v>
      </c>
      <c r="AN24" s="74"/>
      <c r="AO24" s="74">
        <f t="shared" ref="AO24" si="70">+ROUND($L$24*$P$24/12,2)</f>
        <v>52.08</v>
      </c>
      <c r="AP24" s="74"/>
      <c r="AQ24" s="74">
        <f t="shared" ref="AQ24" si="71">+ROUND($L$24*$P$24/12,2)</f>
        <v>52.08</v>
      </c>
      <c r="AR24" s="74"/>
      <c r="AS24" s="74">
        <f t="shared" ref="AS24" si="72">+ROUND($L$24*$P$24/12,2)</f>
        <v>52.08</v>
      </c>
      <c r="AT24" s="74"/>
      <c r="AU24" s="25">
        <f>+SUM(W24:AT24)</f>
        <v>624.96</v>
      </c>
    </row>
    <row r="25" spans="1:138" x14ac:dyDescent="0.2">
      <c r="A25" s="31"/>
      <c r="B25" s="21">
        <v>33611001</v>
      </c>
      <c r="C25" s="23" t="s">
        <v>42</v>
      </c>
      <c r="D25" s="23"/>
      <c r="E25" s="23"/>
      <c r="F25" s="21"/>
      <c r="G25" s="2">
        <v>1417.8</v>
      </c>
      <c r="H25" s="2"/>
      <c r="I25" s="3"/>
      <c r="J25" s="2"/>
      <c r="K25" s="2">
        <v>1417.8</v>
      </c>
      <c r="L25" s="2">
        <v>1417.8</v>
      </c>
      <c r="M25" s="4">
        <v>43635</v>
      </c>
      <c r="N25" s="4">
        <v>43635</v>
      </c>
      <c r="O25" s="2" t="s">
        <v>31</v>
      </c>
      <c r="P25" s="5">
        <v>0.25</v>
      </c>
      <c r="Q25" s="2">
        <v>1181.5999999999999</v>
      </c>
      <c r="R25" s="2">
        <f t="shared" ref="R25:R29" si="73">+SUM(W25:AT25)</f>
        <v>354.48</v>
      </c>
      <c r="S25" s="2"/>
      <c r="T25" s="2">
        <f t="shared" ref="T25:T29" si="74">+Q25+R25</f>
        <v>1536.08</v>
      </c>
      <c r="U25" s="6">
        <f t="shared" si="60"/>
        <v>1536.08</v>
      </c>
      <c r="V25" s="32">
        <f t="shared" si="61"/>
        <v>-118.27999999999997</v>
      </c>
      <c r="W25" s="74">
        <f>+ROUND($L$25*$P$25/12,2)</f>
        <v>29.54</v>
      </c>
      <c r="X25" s="74"/>
      <c r="Y25" s="74">
        <f t="shared" ref="Y25" si="75">+ROUND($L$25*$P$25/12,2)</f>
        <v>29.54</v>
      </c>
      <c r="Z25" s="74"/>
      <c r="AA25" s="74">
        <f t="shared" ref="AA25" si="76">+ROUND($L$25*$P$25/12,2)</f>
        <v>29.54</v>
      </c>
      <c r="AB25" s="74"/>
      <c r="AC25" s="74">
        <f t="shared" ref="AC25" si="77">+ROUND($L$25*$P$25/12,2)</f>
        <v>29.54</v>
      </c>
      <c r="AD25" s="74"/>
      <c r="AE25" s="74">
        <f t="shared" ref="AE25" si="78">+ROUND($L$25*$P$25/12,2)</f>
        <v>29.54</v>
      </c>
      <c r="AF25" s="74"/>
      <c r="AG25" s="74">
        <f t="shared" ref="AG25" si="79">+ROUND($L$25*$P$25/12,2)</f>
        <v>29.54</v>
      </c>
      <c r="AH25" s="74"/>
      <c r="AI25" s="74">
        <f t="shared" ref="AI25" si="80">+ROUND($L$25*$P$25/12,2)</f>
        <v>29.54</v>
      </c>
      <c r="AJ25" s="74"/>
      <c r="AK25" s="74">
        <f t="shared" ref="AK25" si="81">+ROUND($L$25*$P$25/12,2)</f>
        <v>29.54</v>
      </c>
      <c r="AL25" s="74"/>
      <c r="AM25" s="74">
        <f t="shared" ref="AM25" si="82">+ROUND($L$25*$P$25/12,2)</f>
        <v>29.54</v>
      </c>
      <c r="AN25" s="74"/>
      <c r="AO25" s="74">
        <f t="shared" ref="AO25" si="83">+ROUND($L$25*$P$25/12,2)</f>
        <v>29.54</v>
      </c>
      <c r="AP25" s="74"/>
      <c r="AQ25" s="74">
        <f t="shared" ref="AQ25" si="84">+ROUND($L$25*$P$25/12,2)</f>
        <v>29.54</v>
      </c>
      <c r="AR25" s="74"/>
      <c r="AS25" s="74">
        <f t="shared" ref="AS25" si="85">+ROUND($L$25*$P$25/12,2)</f>
        <v>29.54</v>
      </c>
      <c r="AT25" s="74"/>
      <c r="AU25" s="25">
        <f t="shared" ref="AU25:AU29" si="86">+SUM(W25:AT25)</f>
        <v>354.48</v>
      </c>
    </row>
    <row r="26" spans="1:138" x14ac:dyDescent="0.2">
      <c r="A26" s="31"/>
      <c r="B26" s="21">
        <v>33611001</v>
      </c>
      <c r="C26" s="23" t="s">
        <v>44</v>
      </c>
      <c r="D26" s="23"/>
      <c r="E26" s="23"/>
      <c r="F26" s="21"/>
      <c r="G26" s="2">
        <v>1418.64</v>
      </c>
      <c r="H26" s="2"/>
      <c r="I26" s="3"/>
      <c r="J26" s="2"/>
      <c r="K26" s="2">
        <v>1418.64</v>
      </c>
      <c r="L26" s="2">
        <v>1418.64</v>
      </c>
      <c r="M26" s="4">
        <v>44147</v>
      </c>
      <c r="N26" s="4">
        <v>44147</v>
      </c>
      <c r="O26" s="2" t="s">
        <v>31</v>
      </c>
      <c r="P26" s="5">
        <v>0.25</v>
      </c>
      <c r="Q26" s="2">
        <v>756.73</v>
      </c>
      <c r="R26" s="2">
        <f t="shared" si="73"/>
        <v>354.71999999999997</v>
      </c>
      <c r="S26" s="2"/>
      <c r="T26" s="2">
        <f t="shared" si="74"/>
        <v>1111.45</v>
      </c>
      <c r="U26" s="6">
        <f t="shared" si="60"/>
        <v>1111.45</v>
      </c>
      <c r="V26" s="32">
        <f t="shared" si="61"/>
        <v>307.19000000000005</v>
      </c>
      <c r="W26" s="74">
        <f>+ROUND($L$26*$P$26/12,2)</f>
        <v>29.56</v>
      </c>
      <c r="X26" s="74"/>
      <c r="Y26" s="74">
        <f>+ROUND($L$26*$P$26/12,2)</f>
        <v>29.56</v>
      </c>
      <c r="Z26" s="74"/>
      <c r="AA26" s="74">
        <f t="shared" ref="AA26" si="87">+ROUND($L$26*$P$26/12,2)</f>
        <v>29.56</v>
      </c>
      <c r="AB26" s="74"/>
      <c r="AC26" s="74">
        <f t="shared" ref="AC26" si="88">+ROUND($L$26*$P$26/12,2)</f>
        <v>29.56</v>
      </c>
      <c r="AD26" s="74"/>
      <c r="AE26" s="74">
        <f t="shared" ref="AE26" si="89">+ROUND($L$26*$P$26/12,2)</f>
        <v>29.56</v>
      </c>
      <c r="AF26" s="74"/>
      <c r="AG26" s="74">
        <f t="shared" ref="AG26" si="90">+ROUND($L$26*$P$26/12,2)</f>
        <v>29.56</v>
      </c>
      <c r="AH26" s="74"/>
      <c r="AI26" s="74">
        <f t="shared" ref="AI26" si="91">+ROUND($L$26*$P$26/12,2)</f>
        <v>29.56</v>
      </c>
      <c r="AJ26" s="74"/>
      <c r="AK26" s="74">
        <f t="shared" ref="AK26" si="92">+ROUND($L$26*$P$26/12,2)</f>
        <v>29.56</v>
      </c>
      <c r="AL26" s="74"/>
      <c r="AM26" s="74">
        <f t="shared" ref="AM26" si="93">+ROUND($L$26*$P$26/12,2)</f>
        <v>29.56</v>
      </c>
      <c r="AN26" s="74"/>
      <c r="AO26" s="74">
        <f t="shared" ref="AO26" si="94">+ROUND($L$26*$P$26/12,2)</f>
        <v>29.56</v>
      </c>
      <c r="AP26" s="74"/>
      <c r="AQ26" s="74">
        <f>+ROUND($L$26*$P$26/12,2)</f>
        <v>29.56</v>
      </c>
      <c r="AR26" s="74"/>
      <c r="AS26" s="74">
        <f t="shared" ref="AS26" si="95">+ROUND($L$26*$P$26/12,2)</f>
        <v>29.56</v>
      </c>
      <c r="AT26" s="74"/>
      <c r="AU26" s="25">
        <f t="shared" si="86"/>
        <v>354.71999999999997</v>
      </c>
    </row>
    <row r="27" spans="1:138" x14ac:dyDescent="0.2">
      <c r="A27" s="31"/>
      <c r="B27" s="21">
        <v>33611001</v>
      </c>
      <c r="C27" s="23" t="s">
        <v>56</v>
      </c>
      <c r="D27" s="23" t="s">
        <v>32</v>
      </c>
      <c r="E27" s="23"/>
      <c r="F27" s="21"/>
      <c r="G27" s="2">
        <v>1830.51</v>
      </c>
      <c r="H27" s="2"/>
      <c r="I27" s="3"/>
      <c r="J27" s="2"/>
      <c r="K27" s="2">
        <v>1830.51</v>
      </c>
      <c r="L27" s="2">
        <v>1830.51</v>
      </c>
      <c r="M27" s="4">
        <v>44252</v>
      </c>
      <c r="N27" s="4">
        <f>M27</f>
        <v>44252</v>
      </c>
      <c r="O27" s="2" t="s">
        <v>31</v>
      </c>
      <c r="P27" s="5">
        <v>0.25</v>
      </c>
      <c r="Q27" s="2">
        <v>839.07999999999981</v>
      </c>
      <c r="R27" s="2">
        <f t="shared" si="73"/>
        <v>457.67999999999989</v>
      </c>
      <c r="S27" s="2"/>
      <c r="T27" s="2">
        <f t="shared" si="74"/>
        <v>1296.7599999999998</v>
      </c>
      <c r="U27" s="6">
        <f t="shared" si="60"/>
        <v>1296.7599999999998</v>
      </c>
      <c r="V27" s="32">
        <f t="shared" si="61"/>
        <v>533.75000000000023</v>
      </c>
      <c r="W27" s="74">
        <f>+ROUND($L$27*$P$27/12,2)</f>
        <v>38.14</v>
      </c>
      <c r="X27" s="74"/>
      <c r="Y27" s="74">
        <f t="shared" ref="Y27" si="96">+ROUND($L$27*$P$27/12,2)</f>
        <v>38.14</v>
      </c>
      <c r="Z27" s="74"/>
      <c r="AA27" s="74">
        <f t="shared" ref="AA27" si="97">+ROUND($L$27*$P$27/12,2)</f>
        <v>38.14</v>
      </c>
      <c r="AB27" s="74"/>
      <c r="AC27" s="74">
        <f t="shared" ref="AC27" si="98">+ROUND($L$27*$P$27/12,2)</f>
        <v>38.14</v>
      </c>
      <c r="AD27" s="74"/>
      <c r="AE27" s="74">
        <f t="shared" ref="AE27" si="99">+ROUND($L$27*$P$27/12,2)</f>
        <v>38.14</v>
      </c>
      <c r="AF27" s="74"/>
      <c r="AG27" s="74">
        <f t="shared" ref="AG27" si="100">+ROUND($L$27*$P$27/12,2)</f>
        <v>38.14</v>
      </c>
      <c r="AH27" s="74"/>
      <c r="AI27" s="74">
        <f t="shared" ref="AI27" si="101">+ROUND($L$27*$P$27/12,2)</f>
        <v>38.14</v>
      </c>
      <c r="AJ27" s="74"/>
      <c r="AK27" s="74">
        <f t="shared" ref="AK27" si="102">+ROUND($L$27*$P$27/12,2)</f>
        <v>38.14</v>
      </c>
      <c r="AL27" s="74"/>
      <c r="AM27" s="74">
        <f t="shared" ref="AM27" si="103">+ROUND($L$27*$P$27/12,2)</f>
        <v>38.14</v>
      </c>
      <c r="AN27" s="74"/>
      <c r="AO27" s="74">
        <f t="shared" ref="AO27" si="104">+ROUND($L$27*$P$27/12,2)</f>
        <v>38.14</v>
      </c>
      <c r="AP27" s="74"/>
      <c r="AQ27" s="74">
        <f t="shared" ref="AQ27" si="105">+ROUND($L$27*$P$27/12,2)</f>
        <v>38.14</v>
      </c>
      <c r="AR27" s="74"/>
      <c r="AS27" s="74">
        <f t="shared" ref="AS27" si="106">+ROUND($L$27*$P$27/12,2)</f>
        <v>38.14</v>
      </c>
      <c r="AT27" s="74"/>
      <c r="AU27" s="25">
        <f t="shared" si="86"/>
        <v>457.67999999999989</v>
      </c>
    </row>
    <row r="28" spans="1:138" x14ac:dyDescent="0.2">
      <c r="A28" s="31"/>
      <c r="B28" s="21">
        <v>33611001</v>
      </c>
      <c r="C28" s="23" t="s">
        <v>57</v>
      </c>
      <c r="D28" s="23"/>
      <c r="E28" s="23"/>
      <c r="F28" s="21"/>
      <c r="G28" s="2">
        <v>1777.24</v>
      </c>
      <c r="H28" s="2"/>
      <c r="I28" s="3"/>
      <c r="J28" s="2"/>
      <c r="K28" s="2">
        <v>1777.24</v>
      </c>
      <c r="L28" s="2">
        <v>1777.24</v>
      </c>
      <c r="M28" s="4">
        <v>44421</v>
      </c>
      <c r="N28" s="4">
        <f>M28</f>
        <v>44421</v>
      </c>
      <c r="O28" s="2" t="s">
        <v>31</v>
      </c>
      <c r="P28" s="5">
        <v>0.25</v>
      </c>
      <c r="Q28" s="2">
        <v>592.4799999999999</v>
      </c>
      <c r="R28" s="2">
        <f t="shared" si="73"/>
        <v>444.3599999999999</v>
      </c>
      <c r="S28" s="2"/>
      <c r="T28" s="2">
        <f t="shared" si="74"/>
        <v>1036.8399999999997</v>
      </c>
      <c r="U28" s="6">
        <f t="shared" si="60"/>
        <v>1036.8399999999997</v>
      </c>
      <c r="V28" s="32">
        <f t="shared" si="61"/>
        <v>740.40000000000032</v>
      </c>
      <c r="W28" s="74">
        <f>+ROUND($L$28*$P$28/12,2)</f>
        <v>37.03</v>
      </c>
      <c r="X28" s="74"/>
      <c r="Y28" s="74">
        <f t="shared" ref="Y28" si="107">+ROUND($L$28*$P$28/12,2)</f>
        <v>37.03</v>
      </c>
      <c r="Z28" s="74"/>
      <c r="AA28" s="74">
        <f t="shared" ref="AA28" si="108">+ROUND($L$28*$P$28/12,2)</f>
        <v>37.03</v>
      </c>
      <c r="AB28" s="74"/>
      <c r="AC28" s="74">
        <f t="shared" ref="AC28" si="109">+ROUND($L$28*$P$28/12,2)</f>
        <v>37.03</v>
      </c>
      <c r="AD28" s="74"/>
      <c r="AE28" s="74">
        <f t="shared" ref="AE28" si="110">+ROUND($L$28*$P$28/12,2)</f>
        <v>37.03</v>
      </c>
      <c r="AF28" s="74"/>
      <c r="AG28" s="74">
        <f t="shared" ref="AG28" si="111">+ROUND($L$28*$P$28/12,2)</f>
        <v>37.03</v>
      </c>
      <c r="AH28" s="74"/>
      <c r="AI28" s="74">
        <f t="shared" ref="AI28" si="112">+ROUND($L$28*$P$28/12,2)</f>
        <v>37.03</v>
      </c>
      <c r="AJ28" s="74"/>
      <c r="AK28" s="74">
        <f t="shared" ref="AK28" si="113">+ROUND($L$28*$P$28/12,2)</f>
        <v>37.03</v>
      </c>
      <c r="AL28" s="74"/>
      <c r="AM28" s="74">
        <f t="shared" ref="AM28" si="114">+ROUND($L$28*$P$28/12,2)</f>
        <v>37.03</v>
      </c>
      <c r="AN28" s="74"/>
      <c r="AO28" s="74">
        <f t="shared" ref="AO28" si="115">+ROUND($L$28*$P$28/12,2)</f>
        <v>37.03</v>
      </c>
      <c r="AP28" s="74"/>
      <c r="AQ28" s="74">
        <f>+ROUND($L$28*$P$28/12,2)</f>
        <v>37.03</v>
      </c>
      <c r="AR28" s="74"/>
      <c r="AS28" s="74">
        <f t="shared" ref="AS28" si="116">+ROUND($L$28*$P$28/12,2)</f>
        <v>37.03</v>
      </c>
      <c r="AT28" s="74"/>
      <c r="AU28" s="25">
        <f t="shared" si="86"/>
        <v>444.3599999999999</v>
      </c>
    </row>
    <row r="29" spans="1:138" ht="12.75" thickBot="1" x14ac:dyDescent="0.25">
      <c r="A29" s="34"/>
      <c r="B29" s="21">
        <v>33611001</v>
      </c>
      <c r="C29" s="23" t="s">
        <v>57</v>
      </c>
      <c r="D29" s="35"/>
      <c r="E29" s="35"/>
      <c r="F29" s="36"/>
      <c r="G29" s="10">
        <v>3600.14</v>
      </c>
      <c r="H29" s="10"/>
      <c r="I29" s="11"/>
      <c r="J29" s="10"/>
      <c r="K29" s="10">
        <v>3600.14</v>
      </c>
      <c r="L29" s="10">
        <v>3600.14</v>
      </c>
      <c r="M29" s="12">
        <v>44511</v>
      </c>
      <c r="N29" s="4">
        <f>M29</f>
        <v>44511</v>
      </c>
      <c r="O29" s="2" t="s">
        <v>31</v>
      </c>
      <c r="P29" s="5">
        <v>0.25</v>
      </c>
      <c r="Q29" s="2">
        <v>975</v>
      </c>
      <c r="R29" s="2">
        <f t="shared" si="73"/>
        <v>900</v>
      </c>
      <c r="S29" s="2"/>
      <c r="T29" s="2">
        <f t="shared" si="74"/>
        <v>1875</v>
      </c>
      <c r="U29" s="6">
        <f t="shared" si="60"/>
        <v>1875</v>
      </c>
      <c r="V29" s="32">
        <f t="shared" si="61"/>
        <v>1725.1399999999999</v>
      </c>
      <c r="W29" s="74">
        <f>+ROUND($L$29*$P$29/12,2)</f>
        <v>75</v>
      </c>
      <c r="X29" s="74"/>
      <c r="Y29" s="74">
        <f t="shared" ref="Y29" si="117">+ROUND($L$29*$P$29/12,2)</f>
        <v>75</v>
      </c>
      <c r="Z29" s="74"/>
      <c r="AA29" s="74">
        <f>+ROUND($L$29*$P$29/12,2)</f>
        <v>75</v>
      </c>
      <c r="AB29" s="74"/>
      <c r="AC29" s="74">
        <f t="shared" ref="AC29" si="118">+ROUND($L$29*$P$29/12,2)</f>
        <v>75</v>
      </c>
      <c r="AD29" s="74"/>
      <c r="AE29" s="74">
        <f t="shared" ref="AE29" si="119">+ROUND($L$29*$P$29/12,2)</f>
        <v>75</v>
      </c>
      <c r="AF29" s="74"/>
      <c r="AG29" s="74">
        <f t="shared" ref="AG29" si="120">+ROUND($L$29*$P$29/12,2)</f>
        <v>75</v>
      </c>
      <c r="AH29" s="74"/>
      <c r="AI29" s="74">
        <f t="shared" ref="AI29" si="121">+ROUND($L$29*$P$29/12,2)</f>
        <v>75</v>
      </c>
      <c r="AJ29" s="74"/>
      <c r="AK29" s="74">
        <f t="shared" ref="AK29" si="122">+ROUND($L$29*$P$29/12,2)</f>
        <v>75</v>
      </c>
      <c r="AL29" s="74"/>
      <c r="AM29" s="74">
        <f t="shared" ref="AM29" si="123">+ROUND($L$29*$P$29/12,2)</f>
        <v>75</v>
      </c>
      <c r="AN29" s="74"/>
      <c r="AO29" s="74">
        <f t="shared" ref="AO29" si="124">+ROUND($L$29*$P$29/12,2)</f>
        <v>75</v>
      </c>
      <c r="AP29" s="74"/>
      <c r="AQ29" s="74">
        <f t="shared" ref="AQ29" si="125">+ROUND($L$29*$P$29/12,2)</f>
        <v>75</v>
      </c>
      <c r="AR29" s="74"/>
      <c r="AS29" s="74">
        <f t="shared" ref="AS29" si="126">+ROUND($L$29*$P$29/12,2)</f>
        <v>75</v>
      </c>
      <c r="AT29" s="74"/>
      <c r="AU29" s="25">
        <f t="shared" si="86"/>
        <v>900</v>
      </c>
    </row>
    <row r="30" spans="1:138" ht="12.75" thickBot="1" x14ac:dyDescent="0.25">
      <c r="A30" s="53"/>
      <c r="B30" s="54"/>
      <c r="C30" s="54" t="s">
        <v>30</v>
      </c>
      <c r="D30" s="55"/>
      <c r="E30" s="55"/>
      <c r="F30" s="55"/>
      <c r="G30" s="30">
        <v>12544.33</v>
      </c>
      <c r="H30" s="30">
        <v>0</v>
      </c>
      <c r="I30" s="30">
        <v>0</v>
      </c>
      <c r="J30" s="30">
        <v>0</v>
      </c>
      <c r="K30" s="30">
        <v>12544.33</v>
      </c>
      <c r="L30" s="30">
        <v>12544.33</v>
      </c>
      <c r="M30" s="30"/>
      <c r="N30" s="30"/>
      <c r="O30" s="30"/>
      <c r="P30" s="30"/>
      <c r="Q30" s="30">
        <v>6428.0899999999992</v>
      </c>
      <c r="R30" s="30">
        <f>SUM(R24:R29)</f>
        <v>3136.2</v>
      </c>
      <c r="S30" s="30">
        <f t="shared" ref="S30:AU30" si="127">SUM(S24:S29)</f>
        <v>0</v>
      </c>
      <c r="T30" s="30">
        <f t="shared" si="127"/>
        <v>9564.2899999999991</v>
      </c>
      <c r="U30" s="30">
        <f t="shared" si="127"/>
        <v>9564.2899999999991</v>
      </c>
      <c r="V30" s="30">
        <f t="shared" si="127"/>
        <v>2980.0400000000009</v>
      </c>
      <c r="W30" s="75">
        <f t="shared" si="127"/>
        <v>261.35000000000002</v>
      </c>
      <c r="X30" s="75">
        <f t="shared" si="127"/>
        <v>0</v>
      </c>
      <c r="Y30" s="75">
        <f t="shared" si="127"/>
        <v>261.35000000000002</v>
      </c>
      <c r="Z30" s="75">
        <f t="shared" si="127"/>
        <v>0</v>
      </c>
      <c r="AA30" s="75">
        <f>SUM(AA24:AA29)</f>
        <v>261.35000000000002</v>
      </c>
      <c r="AB30" s="75">
        <f t="shared" si="127"/>
        <v>0</v>
      </c>
      <c r="AC30" s="75">
        <f t="shared" si="127"/>
        <v>261.35000000000002</v>
      </c>
      <c r="AD30" s="75">
        <f t="shared" si="127"/>
        <v>0</v>
      </c>
      <c r="AE30" s="75">
        <f t="shared" si="127"/>
        <v>261.35000000000002</v>
      </c>
      <c r="AF30" s="75">
        <f t="shared" si="127"/>
        <v>0</v>
      </c>
      <c r="AG30" s="75">
        <f t="shared" si="127"/>
        <v>261.35000000000002</v>
      </c>
      <c r="AH30" s="75">
        <f t="shared" si="127"/>
        <v>0</v>
      </c>
      <c r="AI30" s="75">
        <f t="shared" si="127"/>
        <v>261.35000000000002</v>
      </c>
      <c r="AJ30" s="75">
        <f t="shared" si="127"/>
        <v>0</v>
      </c>
      <c r="AK30" s="75">
        <f t="shared" si="127"/>
        <v>261.35000000000002</v>
      </c>
      <c r="AL30" s="75">
        <f t="shared" si="127"/>
        <v>0</v>
      </c>
      <c r="AM30" s="75">
        <f t="shared" si="127"/>
        <v>261.35000000000002</v>
      </c>
      <c r="AN30" s="75">
        <f t="shared" si="127"/>
        <v>0</v>
      </c>
      <c r="AO30" s="75">
        <f t="shared" si="127"/>
        <v>261.35000000000002</v>
      </c>
      <c r="AP30" s="75">
        <f t="shared" si="127"/>
        <v>0</v>
      </c>
      <c r="AQ30" s="75">
        <f t="shared" si="127"/>
        <v>261.35000000000002</v>
      </c>
      <c r="AR30" s="75">
        <f t="shared" si="127"/>
        <v>0</v>
      </c>
      <c r="AS30" s="75">
        <f t="shared" si="127"/>
        <v>261.35000000000002</v>
      </c>
      <c r="AT30" s="75">
        <f t="shared" si="127"/>
        <v>0</v>
      </c>
      <c r="AU30" s="30">
        <f t="shared" si="127"/>
        <v>3136.2</v>
      </c>
      <c r="AV30" s="47">
        <v>39527002</v>
      </c>
      <c r="AW30" s="33" t="s">
        <v>73</v>
      </c>
    </row>
    <row r="31" spans="1:138" x14ac:dyDescent="0.2">
      <c r="G31" s="62"/>
      <c r="Q31" s="2">
        <v>0</v>
      </c>
    </row>
    <row r="32" spans="1:138" x14ac:dyDescent="0.2">
      <c r="A32" s="31"/>
      <c r="B32" s="37">
        <v>3361</v>
      </c>
      <c r="C32" s="38" t="s">
        <v>71</v>
      </c>
      <c r="D32" s="38"/>
      <c r="E32" s="38"/>
      <c r="F32" s="38"/>
      <c r="G32" s="9"/>
      <c r="H32" s="9"/>
      <c r="I32" s="13"/>
      <c r="J32" s="9"/>
      <c r="K32" s="2"/>
      <c r="L32" s="2"/>
      <c r="M32" s="4"/>
      <c r="N32" s="4"/>
      <c r="O32" s="9"/>
      <c r="P32" s="14"/>
      <c r="Q32" s="2">
        <v>0</v>
      </c>
      <c r="R32" s="2"/>
      <c r="S32" s="2"/>
      <c r="T32" s="2"/>
      <c r="U32" s="6"/>
      <c r="V32" s="32"/>
      <c r="W32" s="80"/>
      <c r="X32" s="74"/>
      <c r="Y32" s="74"/>
      <c r="Z32" s="74"/>
      <c r="AA32" s="74"/>
      <c r="AB32" s="74"/>
      <c r="AC32" s="74"/>
      <c r="AD32" s="74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25"/>
    </row>
    <row r="33" spans="1:49" x14ac:dyDescent="0.2">
      <c r="A33" s="31"/>
      <c r="B33" s="21">
        <v>33691001</v>
      </c>
      <c r="C33" s="23" t="s">
        <v>47</v>
      </c>
      <c r="D33" s="23" t="s">
        <v>46</v>
      </c>
      <c r="E33" s="23" t="s">
        <v>48</v>
      </c>
      <c r="F33" s="21"/>
      <c r="G33" s="2">
        <v>1211.8599999999999</v>
      </c>
      <c r="H33" s="2"/>
      <c r="I33" s="3"/>
      <c r="J33" s="2"/>
      <c r="K33" s="2">
        <v>1211.8599999999999</v>
      </c>
      <c r="L33" s="2">
        <v>1211.8599999999999</v>
      </c>
      <c r="M33" s="4">
        <v>44051</v>
      </c>
      <c r="N33" s="4">
        <v>44051</v>
      </c>
      <c r="O33" s="2" t="s">
        <v>31</v>
      </c>
      <c r="P33" s="5">
        <v>0.1</v>
      </c>
      <c r="Q33" s="2">
        <v>362.12999999999994</v>
      </c>
      <c r="R33" s="2">
        <f>SUM(W33:AT33)</f>
        <v>121.19999999999997</v>
      </c>
      <c r="S33" s="2"/>
      <c r="T33" s="2">
        <f>+Q33+R33</f>
        <v>483.32999999999993</v>
      </c>
      <c r="U33" s="6">
        <f>+T33</f>
        <v>483.32999999999993</v>
      </c>
      <c r="V33" s="32">
        <f>+L33-T33</f>
        <v>728.53</v>
      </c>
      <c r="W33" s="74">
        <f>+ROUND($L$33*$P$33/12,2)</f>
        <v>10.1</v>
      </c>
      <c r="X33" s="74"/>
      <c r="Y33" s="74">
        <f t="shared" ref="Y33" si="128">+ROUND($L$33*$P$33/12,2)</f>
        <v>10.1</v>
      </c>
      <c r="Z33" s="74"/>
      <c r="AA33" s="74">
        <f t="shared" ref="AA33" si="129">+ROUND($L$33*$P$33/12,2)</f>
        <v>10.1</v>
      </c>
      <c r="AB33" s="74"/>
      <c r="AC33" s="74">
        <f t="shared" ref="AC33" si="130">+ROUND($L$33*$P$33/12,2)</f>
        <v>10.1</v>
      </c>
      <c r="AD33" s="74"/>
      <c r="AE33" s="74">
        <f t="shared" ref="AE33" si="131">+ROUND($L$33*$P$33/12,2)</f>
        <v>10.1</v>
      </c>
      <c r="AF33" s="74"/>
      <c r="AG33" s="74">
        <f t="shared" ref="AG33" si="132">+ROUND($L$33*$P$33/12,2)</f>
        <v>10.1</v>
      </c>
      <c r="AH33" s="74"/>
      <c r="AI33" s="74">
        <f t="shared" ref="AI33" si="133">+ROUND($L$33*$P$33/12,2)</f>
        <v>10.1</v>
      </c>
      <c r="AJ33" s="74"/>
      <c r="AK33" s="74">
        <f t="shared" ref="AK33" si="134">+ROUND($L$33*$P$33/12,2)</f>
        <v>10.1</v>
      </c>
      <c r="AL33" s="74"/>
      <c r="AM33" s="74">
        <f t="shared" ref="AM33" si="135">+ROUND($L$33*$P$33/12,2)</f>
        <v>10.1</v>
      </c>
      <c r="AN33" s="74"/>
      <c r="AO33" s="74">
        <f t="shared" ref="AO33" si="136">+ROUND($L$33*$P$33/12,2)</f>
        <v>10.1</v>
      </c>
      <c r="AP33" s="74"/>
      <c r="AQ33" s="74">
        <f t="shared" ref="AQ33" si="137">+ROUND($L$33*$P$33/12,2)</f>
        <v>10.1</v>
      </c>
      <c r="AR33" s="74"/>
      <c r="AS33" s="74">
        <f t="shared" ref="AS33" si="138">+ROUND($L$33*$P$33/12,2)</f>
        <v>10.1</v>
      </c>
      <c r="AT33" s="74"/>
      <c r="AU33" s="25">
        <f>+SUM(W33:AT33)</f>
        <v>121.19999999999997</v>
      </c>
    </row>
    <row r="34" spans="1:49" x14ac:dyDescent="0.2">
      <c r="A34" s="31"/>
      <c r="B34" s="21">
        <v>33691001</v>
      </c>
      <c r="C34" s="23" t="s">
        <v>59</v>
      </c>
      <c r="D34" s="23" t="s">
        <v>46</v>
      </c>
      <c r="E34" s="23" t="s">
        <v>58</v>
      </c>
      <c r="F34" s="21"/>
      <c r="G34" s="2">
        <v>1067.8</v>
      </c>
      <c r="H34" s="2">
        <v>0</v>
      </c>
      <c r="I34" s="3"/>
      <c r="J34" s="2"/>
      <c r="K34" s="2">
        <v>1067.8</v>
      </c>
      <c r="L34" s="2">
        <v>1067.8</v>
      </c>
      <c r="M34" s="4">
        <v>44421</v>
      </c>
      <c r="N34" s="4">
        <f>M34</f>
        <v>44421</v>
      </c>
      <c r="O34" s="2" t="s">
        <v>31</v>
      </c>
      <c r="P34" s="5">
        <v>0.1</v>
      </c>
      <c r="Q34" s="2">
        <v>142.4</v>
      </c>
      <c r="R34" s="2">
        <f>+SUM(W34:AT34)</f>
        <v>106.80000000000003</v>
      </c>
      <c r="S34" s="2"/>
      <c r="T34" s="2">
        <f t="shared" ref="T34" si="139">+Q34+R34</f>
        <v>249.20000000000005</v>
      </c>
      <c r="U34" s="6">
        <f t="shared" ref="U34" si="140">+T34</f>
        <v>249.20000000000005</v>
      </c>
      <c r="V34" s="32">
        <f t="shared" ref="V34" si="141">+L34-T34</f>
        <v>818.59999999999991</v>
      </c>
      <c r="W34" s="74">
        <f>+ROUND($L$34*$P$34/12,2)</f>
        <v>8.9</v>
      </c>
      <c r="X34" s="74"/>
      <c r="Y34" s="74">
        <f t="shared" ref="Y34" si="142">+ROUND($L$34*$P$34/12,2)</f>
        <v>8.9</v>
      </c>
      <c r="Z34" s="74"/>
      <c r="AA34" s="74">
        <f t="shared" ref="AA34" si="143">+ROUND($L$34*$P$34/12,2)</f>
        <v>8.9</v>
      </c>
      <c r="AB34" s="74"/>
      <c r="AC34" s="74">
        <f t="shared" ref="AC34" si="144">+ROUND($L$34*$P$34/12,2)</f>
        <v>8.9</v>
      </c>
      <c r="AD34" s="74"/>
      <c r="AE34" s="74">
        <f t="shared" ref="AE34" si="145">+ROUND($L$34*$P$34/12,2)</f>
        <v>8.9</v>
      </c>
      <c r="AF34" s="74"/>
      <c r="AG34" s="74">
        <f t="shared" ref="AG34" si="146">+ROUND($L$34*$P$34/12,2)</f>
        <v>8.9</v>
      </c>
      <c r="AH34" s="74"/>
      <c r="AI34" s="74">
        <f t="shared" ref="AI34" si="147">+ROUND($L$34*$P$34/12,2)</f>
        <v>8.9</v>
      </c>
      <c r="AJ34" s="74"/>
      <c r="AK34" s="74">
        <f t="shared" ref="AK34" si="148">+ROUND($L$34*$P$34/12,2)</f>
        <v>8.9</v>
      </c>
      <c r="AL34" s="74"/>
      <c r="AM34" s="74">
        <f t="shared" ref="AM34" si="149">+ROUND($L$34*$P$34/12,2)</f>
        <v>8.9</v>
      </c>
      <c r="AN34" s="74"/>
      <c r="AO34" s="74">
        <f t="shared" ref="AO34" si="150">+ROUND($L$34*$P$34/12,2)</f>
        <v>8.9</v>
      </c>
      <c r="AP34" s="74"/>
      <c r="AQ34" s="74">
        <f t="shared" ref="AQ34" si="151">+ROUND($L$34*$P$34/12,2)</f>
        <v>8.9</v>
      </c>
      <c r="AR34" s="74"/>
      <c r="AS34" s="74">
        <f t="shared" ref="AS34" si="152">+ROUND($L$34*$P$34/12,2)</f>
        <v>8.9</v>
      </c>
      <c r="AT34" s="74"/>
      <c r="AU34" s="25">
        <f>+SUM(W34:AT34)</f>
        <v>106.80000000000003</v>
      </c>
    </row>
    <row r="35" spans="1:49" ht="12.75" thickBot="1" x14ac:dyDescent="0.25">
      <c r="A35" s="31"/>
      <c r="B35" s="21">
        <v>33691001</v>
      </c>
      <c r="C35" s="23" t="s">
        <v>87</v>
      </c>
      <c r="D35" s="23" t="s">
        <v>88</v>
      </c>
      <c r="E35" s="23" t="s">
        <v>89</v>
      </c>
      <c r="F35" s="21" t="s">
        <v>90</v>
      </c>
      <c r="G35" s="2">
        <v>0</v>
      </c>
      <c r="H35" s="2">
        <v>2288.14</v>
      </c>
      <c r="I35" s="3"/>
      <c r="J35" s="2"/>
      <c r="K35" s="2">
        <v>2288.14</v>
      </c>
      <c r="L35" s="2">
        <v>2288.14</v>
      </c>
      <c r="M35" s="4">
        <v>45173</v>
      </c>
      <c r="N35" s="4">
        <f>M35</f>
        <v>45173</v>
      </c>
      <c r="O35" s="2" t="s">
        <v>31</v>
      </c>
      <c r="P35" s="5">
        <v>0.1</v>
      </c>
      <c r="Q35" s="2">
        <v>0</v>
      </c>
      <c r="R35" s="2">
        <f>+SUM(W35:AT35)</f>
        <v>73.740000000000009</v>
      </c>
      <c r="S35" s="2"/>
      <c r="T35" s="2">
        <f t="shared" ref="T35" si="153">+Q35+R35</f>
        <v>73.740000000000009</v>
      </c>
      <c r="U35" s="6">
        <f t="shared" ref="U35" si="154">+T35</f>
        <v>73.740000000000009</v>
      </c>
      <c r="V35" s="32">
        <f t="shared" ref="V35" si="155">+L35-T35</f>
        <v>2214.3999999999996</v>
      </c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>
        <f>+ROUND((($L$35*$P$35/12)/30)*26,2)</f>
        <v>16.53</v>
      </c>
      <c r="AO35" s="74"/>
      <c r="AP35" s="74">
        <f>+ROUND($L$35*$P$35/12,2)</f>
        <v>19.07</v>
      </c>
      <c r="AQ35" s="74"/>
      <c r="AR35" s="74">
        <f t="shared" ref="AR35:AT35" si="156">+ROUND($L$35*$P$35/12,2)</f>
        <v>19.07</v>
      </c>
      <c r="AS35" s="74"/>
      <c r="AT35" s="74">
        <f t="shared" si="156"/>
        <v>19.07</v>
      </c>
      <c r="AU35" s="25">
        <f>+SUM(W35:AT35)</f>
        <v>73.740000000000009</v>
      </c>
    </row>
    <row r="36" spans="1:49" ht="12.75" thickBot="1" x14ac:dyDescent="0.25">
      <c r="A36" s="53"/>
      <c r="B36" s="54"/>
      <c r="C36" s="54" t="s">
        <v>30</v>
      </c>
      <c r="D36" s="55"/>
      <c r="E36" s="55"/>
      <c r="F36" s="55"/>
      <c r="G36" s="30">
        <v>2279.66</v>
      </c>
      <c r="H36" s="30">
        <v>2288.14</v>
      </c>
      <c r="I36" s="30">
        <v>0</v>
      </c>
      <c r="J36" s="30">
        <v>0</v>
      </c>
      <c r="K36" s="30">
        <v>4567.7999999999993</v>
      </c>
      <c r="L36" s="30">
        <v>4567.7999999999993</v>
      </c>
      <c r="M36" s="30"/>
      <c r="N36" s="30"/>
      <c r="O36" s="30">
        <f t="shared" ref="L36:AU36" si="157">SUM(O33:O35)</f>
        <v>0</v>
      </c>
      <c r="P36" s="30"/>
      <c r="Q36" s="30">
        <v>504.53</v>
      </c>
      <c r="R36" s="30">
        <f>SUM(R33:R35)</f>
        <v>301.74</v>
      </c>
      <c r="S36" s="30">
        <f t="shared" si="157"/>
        <v>0</v>
      </c>
      <c r="T36" s="30">
        <f t="shared" si="157"/>
        <v>806.27</v>
      </c>
      <c r="U36" s="30">
        <f t="shared" si="157"/>
        <v>806.27</v>
      </c>
      <c r="V36" s="30">
        <f t="shared" si="157"/>
        <v>3761.5299999999997</v>
      </c>
      <c r="W36" s="75">
        <f t="shared" si="157"/>
        <v>19</v>
      </c>
      <c r="X36" s="75">
        <f t="shared" si="157"/>
        <v>0</v>
      </c>
      <c r="Y36" s="75">
        <f t="shared" si="157"/>
        <v>19</v>
      </c>
      <c r="Z36" s="75">
        <f t="shared" si="157"/>
        <v>0</v>
      </c>
      <c r="AA36" s="75">
        <f t="shared" si="157"/>
        <v>19</v>
      </c>
      <c r="AB36" s="75">
        <f t="shared" si="157"/>
        <v>0</v>
      </c>
      <c r="AC36" s="75">
        <f t="shared" si="157"/>
        <v>19</v>
      </c>
      <c r="AD36" s="75">
        <f t="shared" si="157"/>
        <v>0</v>
      </c>
      <c r="AE36" s="75">
        <f t="shared" si="157"/>
        <v>19</v>
      </c>
      <c r="AF36" s="75">
        <f t="shared" si="157"/>
        <v>0</v>
      </c>
      <c r="AG36" s="75">
        <f t="shared" si="157"/>
        <v>19</v>
      </c>
      <c r="AH36" s="75">
        <f t="shared" si="157"/>
        <v>0</v>
      </c>
      <c r="AI36" s="75">
        <f t="shared" si="157"/>
        <v>19</v>
      </c>
      <c r="AJ36" s="75">
        <f t="shared" si="157"/>
        <v>0</v>
      </c>
      <c r="AK36" s="75">
        <f t="shared" si="157"/>
        <v>19</v>
      </c>
      <c r="AL36" s="75">
        <f t="shared" si="157"/>
        <v>0</v>
      </c>
      <c r="AM36" s="75">
        <f t="shared" si="157"/>
        <v>19</v>
      </c>
      <c r="AN36" s="75">
        <f t="shared" si="157"/>
        <v>16.53</v>
      </c>
      <c r="AO36" s="75">
        <f t="shared" si="157"/>
        <v>19</v>
      </c>
      <c r="AP36" s="75">
        <f t="shared" si="157"/>
        <v>19.07</v>
      </c>
      <c r="AQ36" s="75">
        <f t="shared" si="157"/>
        <v>19</v>
      </c>
      <c r="AR36" s="75">
        <f t="shared" si="157"/>
        <v>19.07</v>
      </c>
      <c r="AS36" s="75">
        <f t="shared" si="157"/>
        <v>19</v>
      </c>
      <c r="AT36" s="75">
        <f t="shared" si="157"/>
        <v>19.07</v>
      </c>
      <c r="AU36" s="30">
        <f t="shared" si="157"/>
        <v>301.74</v>
      </c>
      <c r="AV36" s="47">
        <v>39527003</v>
      </c>
      <c r="AW36" s="33" t="s">
        <v>92</v>
      </c>
    </row>
    <row r="37" spans="1:49" ht="12.75" thickBot="1" x14ac:dyDescent="0.25">
      <c r="G37" s="62"/>
      <c r="Q37" s="2">
        <v>0</v>
      </c>
    </row>
    <row r="38" spans="1:49" ht="12.75" thickBot="1" x14ac:dyDescent="0.25">
      <c r="A38" s="53"/>
      <c r="B38" s="54"/>
      <c r="C38" s="54" t="s">
        <v>72</v>
      </c>
      <c r="D38" s="55"/>
      <c r="E38" s="55"/>
      <c r="F38" s="55"/>
      <c r="G38" s="30">
        <v>14823.99</v>
      </c>
      <c r="H38" s="30">
        <v>2288.14</v>
      </c>
      <c r="I38" s="30">
        <v>0</v>
      </c>
      <c r="J38" s="30">
        <v>0</v>
      </c>
      <c r="K38" s="30">
        <v>17112.129999999997</v>
      </c>
      <c r="L38" s="30">
        <v>17112.129999999997</v>
      </c>
      <c r="M38" s="30"/>
      <c r="N38" s="30"/>
      <c r="O38" s="30">
        <f t="shared" ref="L38:AT38" si="158">+O36+O30</f>
        <v>0</v>
      </c>
      <c r="P38" s="30"/>
      <c r="Q38" s="2">
        <v>3568.42</v>
      </c>
      <c r="R38" s="30">
        <f>+R36+R30</f>
        <v>3437.9399999999996</v>
      </c>
      <c r="S38" s="30">
        <f t="shared" si="158"/>
        <v>0</v>
      </c>
      <c r="T38" s="30">
        <f>+T36+T30</f>
        <v>10370.56</v>
      </c>
      <c r="U38" s="30">
        <f t="shared" si="158"/>
        <v>10370.56</v>
      </c>
      <c r="V38" s="30">
        <f t="shared" si="158"/>
        <v>6741.5700000000006</v>
      </c>
      <c r="W38" s="75">
        <f t="shared" si="158"/>
        <v>280.35000000000002</v>
      </c>
      <c r="X38" s="75">
        <f t="shared" si="158"/>
        <v>0</v>
      </c>
      <c r="Y38" s="75">
        <f t="shared" si="158"/>
        <v>280.35000000000002</v>
      </c>
      <c r="Z38" s="75">
        <f t="shared" si="158"/>
        <v>0</v>
      </c>
      <c r="AA38" s="75">
        <f t="shared" si="158"/>
        <v>280.35000000000002</v>
      </c>
      <c r="AB38" s="75">
        <f t="shared" si="158"/>
        <v>0</v>
      </c>
      <c r="AC38" s="75">
        <f t="shared" si="158"/>
        <v>280.35000000000002</v>
      </c>
      <c r="AD38" s="75">
        <f t="shared" si="158"/>
        <v>0</v>
      </c>
      <c r="AE38" s="75">
        <f t="shared" si="158"/>
        <v>280.35000000000002</v>
      </c>
      <c r="AF38" s="75">
        <f t="shared" si="158"/>
        <v>0</v>
      </c>
      <c r="AG38" s="75">
        <f t="shared" si="158"/>
        <v>280.35000000000002</v>
      </c>
      <c r="AH38" s="75">
        <f t="shared" si="158"/>
        <v>0</v>
      </c>
      <c r="AI38" s="75">
        <f t="shared" si="158"/>
        <v>280.35000000000002</v>
      </c>
      <c r="AJ38" s="75">
        <f t="shared" si="158"/>
        <v>0</v>
      </c>
      <c r="AK38" s="75">
        <f t="shared" si="158"/>
        <v>280.35000000000002</v>
      </c>
      <c r="AL38" s="75">
        <f t="shared" si="158"/>
        <v>0</v>
      </c>
      <c r="AM38" s="75">
        <f t="shared" si="158"/>
        <v>280.35000000000002</v>
      </c>
      <c r="AN38" s="75">
        <f t="shared" si="158"/>
        <v>16.53</v>
      </c>
      <c r="AO38" s="75">
        <f t="shared" si="158"/>
        <v>280.35000000000002</v>
      </c>
      <c r="AP38" s="75">
        <f t="shared" si="158"/>
        <v>19.07</v>
      </c>
      <c r="AQ38" s="75">
        <f t="shared" si="158"/>
        <v>280.35000000000002</v>
      </c>
      <c r="AR38" s="75">
        <f t="shared" si="158"/>
        <v>19.07</v>
      </c>
      <c r="AS38" s="75">
        <f t="shared" si="158"/>
        <v>280.35000000000002</v>
      </c>
      <c r="AT38" s="75">
        <f t="shared" si="158"/>
        <v>19.07</v>
      </c>
      <c r="AU38" s="30">
        <f>+AU36+AU30</f>
        <v>3437.9399999999996</v>
      </c>
    </row>
    <row r="39" spans="1:49" x14ac:dyDescent="0.2">
      <c r="A39" s="31"/>
      <c r="B39" s="37">
        <v>3369</v>
      </c>
      <c r="C39" s="38" t="s">
        <v>91</v>
      </c>
      <c r="D39" s="38"/>
      <c r="E39" s="38"/>
      <c r="F39" s="38"/>
      <c r="G39" s="9"/>
      <c r="H39" s="9"/>
      <c r="I39" s="13"/>
      <c r="J39" s="9"/>
      <c r="K39" s="2"/>
      <c r="L39" s="2"/>
      <c r="M39" s="4"/>
      <c r="N39" s="4"/>
      <c r="O39" s="9"/>
      <c r="P39" s="14"/>
      <c r="Q39" s="2">
        <v>0</v>
      </c>
      <c r="R39" s="2"/>
      <c r="S39" s="2"/>
      <c r="T39" s="2"/>
      <c r="U39" s="6"/>
      <c r="V39" s="32"/>
      <c r="W39" s="80"/>
      <c r="X39" s="74"/>
      <c r="Y39" s="80"/>
      <c r="Z39" s="74"/>
      <c r="AA39" s="80"/>
      <c r="AB39" s="74"/>
      <c r="AC39" s="80"/>
      <c r="AD39" s="74"/>
      <c r="AE39" s="80"/>
      <c r="AF39" s="74"/>
      <c r="AG39" s="80"/>
      <c r="AH39" s="74"/>
      <c r="AI39" s="80"/>
      <c r="AJ39" s="74"/>
      <c r="AK39" s="80"/>
      <c r="AL39" s="74"/>
      <c r="AM39" s="80"/>
      <c r="AN39" s="74"/>
      <c r="AO39" s="80"/>
      <c r="AP39" s="74"/>
      <c r="AQ39" s="80"/>
      <c r="AR39" s="74"/>
      <c r="AS39" s="80"/>
      <c r="AT39" s="74"/>
      <c r="AU39" s="25"/>
    </row>
    <row r="40" spans="1:49" x14ac:dyDescent="0.2">
      <c r="A40" s="31"/>
      <c r="B40" s="21">
        <v>33691002</v>
      </c>
      <c r="C40" s="22" t="s">
        <v>43</v>
      </c>
      <c r="D40" s="23" t="s">
        <v>45</v>
      </c>
      <c r="E40" s="21"/>
      <c r="F40" s="21"/>
      <c r="G40" s="2">
        <v>1949.15</v>
      </c>
      <c r="H40" s="2"/>
      <c r="I40" s="3"/>
      <c r="J40" s="2"/>
      <c r="K40" s="2">
        <v>1949.15</v>
      </c>
      <c r="L40" s="2">
        <v>1949.15</v>
      </c>
      <c r="M40" s="4">
        <v>44077</v>
      </c>
      <c r="N40" s="4">
        <v>44077</v>
      </c>
      <c r="O40" s="2" t="s">
        <v>31</v>
      </c>
      <c r="P40" s="5">
        <v>0.1</v>
      </c>
      <c r="Q40" s="2">
        <v>549.66000000000008</v>
      </c>
      <c r="R40" s="2">
        <f t="shared" ref="R40" si="159">+SUM(W40:AT40)</f>
        <v>194.88000000000002</v>
      </c>
      <c r="S40" s="2"/>
      <c r="T40" s="2">
        <f t="shared" ref="T40" si="160">+Q40+R40</f>
        <v>744.54000000000008</v>
      </c>
      <c r="U40" s="6">
        <f t="shared" ref="U40:U41" si="161">+T40</f>
        <v>744.54000000000008</v>
      </c>
      <c r="V40" s="32">
        <f t="shared" ref="V40" si="162">+L40-T40</f>
        <v>1204.6100000000001</v>
      </c>
      <c r="W40" s="74">
        <f t="shared" ref="W40:W45" si="163">+ROUND(L40*P40/12,2)</f>
        <v>16.239999999999998</v>
      </c>
      <c r="X40" s="74"/>
      <c r="Y40" s="74">
        <f>+W40</f>
        <v>16.239999999999998</v>
      </c>
      <c r="Z40" s="74"/>
      <c r="AA40" s="74">
        <f t="shared" ref="AA40:AA45" si="164">+Y40</f>
        <v>16.239999999999998</v>
      </c>
      <c r="AB40" s="74"/>
      <c r="AC40" s="74">
        <f t="shared" ref="AC40:AC45" si="165">+AA40</f>
        <v>16.239999999999998</v>
      </c>
      <c r="AD40" s="74"/>
      <c r="AE40" s="74">
        <f t="shared" ref="AE40:AE45" si="166">+AC40</f>
        <v>16.239999999999998</v>
      </c>
      <c r="AF40" s="74"/>
      <c r="AG40" s="74">
        <f t="shared" ref="AG40:AG45" si="167">+AE40</f>
        <v>16.239999999999998</v>
      </c>
      <c r="AH40" s="74"/>
      <c r="AI40" s="74">
        <f t="shared" ref="AI40:AI45" si="168">+AG40</f>
        <v>16.239999999999998</v>
      </c>
      <c r="AJ40" s="74"/>
      <c r="AK40" s="74">
        <f t="shared" ref="AK40:AK45" si="169">+AI40</f>
        <v>16.239999999999998</v>
      </c>
      <c r="AL40" s="74"/>
      <c r="AM40" s="74">
        <f t="shared" ref="AM40:AM45" si="170">+AK40</f>
        <v>16.239999999999998</v>
      </c>
      <c r="AN40" s="74"/>
      <c r="AO40" s="74">
        <f t="shared" ref="AO40:AO45" si="171">+AM40</f>
        <v>16.239999999999998</v>
      </c>
      <c r="AP40" s="74"/>
      <c r="AQ40" s="74">
        <f t="shared" ref="AQ40:AQ45" si="172">+AO40</f>
        <v>16.239999999999998</v>
      </c>
      <c r="AR40" s="74"/>
      <c r="AS40" s="74">
        <f t="shared" ref="AS40:AS45" si="173">+AQ40</f>
        <v>16.239999999999998</v>
      </c>
      <c r="AT40" s="74"/>
      <c r="AU40" s="25">
        <f t="shared" ref="AU40:AU45" si="174">+SUM(W40:AT40)</f>
        <v>194.88000000000002</v>
      </c>
    </row>
    <row r="41" spans="1:49" x14ac:dyDescent="0.2">
      <c r="A41" s="31"/>
      <c r="B41" s="21">
        <v>33691002</v>
      </c>
      <c r="C41" s="22" t="s">
        <v>49</v>
      </c>
      <c r="D41" s="23" t="s">
        <v>45</v>
      </c>
      <c r="E41" s="21"/>
      <c r="F41" s="21"/>
      <c r="G41" s="2">
        <v>4919.49</v>
      </c>
      <c r="H41" s="2"/>
      <c r="I41" s="3"/>
      <c r="J41" s="2"/>
      <c r="K41" s="2">
        <v>4919.49</v>
      </c>
      <c r="L41" s="2">
        <v>4919.49</v>
      </c>
      <c r="M41" s="4">
        <v>44036</v>
      </c>
      <c r="N41" s="4">
        <f>+M41</f>
        <v>44036</v>
      </c>
      <c r="O41" s="2" t="s">
        <v>31</v>
      </c>
      <c r="P41" s="5">
        <v>0.1</v>
      </c>
      <c r="Q41" s="2">
        <v>1198.57</v>
      </c>
      <c r="R41" s="2">
        <f>+SUM(W41:AT41)</f>
        <v>492</v>
      </c>
      <c r="S41" s="2"/>
      <c r="T41" s="2">
        <f>+Q41+R41</f>
        <v>1690.57</v>
      </c>
      <c r="U41" s="6">
        <f t="shared" si="161"/>
        <v>1690.57</v>
      </c>
      <c r="V41" s="32">
        <f>+L41-T41</f>
        <v>3228.92</v>
      </c>
      <c r="W41" s="74">
        <f t="shared" si="163"/>
        <v>41</v>
      </c>
      <c r="X41" s="74"/>
      <c r="Y41" s="74">
        <f t="shared" ref="Y41:Y45" si="175">+W41</f>
        <v>41</v>
      </c>
      <c r="Z41" s="74"/>
      <c r="AA41" s="74">
        <f t="shared" si="164"/>
        <v>41</v>
      </c>
      <c r="AB41" s="74"/>
      <c r="AC41" s="74">
        <f t="shared" si="165"/>
        <v>41</v>
      </c>
      <c r="AD41" s="74"/>
      <c r="AE41" s="74">
        <f t="shared" si="166"/>
        <v>41</v>
      </c>
      <c r="AF41" s="74"/>
      <c r="AG41" s="74">
        <f t="shared" si="167"/>
        <v>41</v>
      </c>
      <c r="AH41" s="74"/>
      <c r="AI41" s="74">
        <f t="shared" si="168"/>
        <v>41</v>
      </c>
      <c r="AJ41" s="74"/>
      <c r="AK41" s="74">
        <f t="shared" si="169"/>
        <v>41</v>
      </c>
      <c r="AL41" s="74"/>
      <c r="AM41" s="74">
        <f t="shared" si="170"/>
        <v>41</v>
      </c>
      <c r="AN41" s="74"/>
      <c r="AO41" s="74">
        <f t="shared" si="171"/>
        <v>41</v>
      </c>
      <c r="AP41" s="74"/>
      <c r="AQ41" s="74">
        <f t="shared" si="172"/>
        <v>41</v>
      </c>
      <c r="AR41" s="74"/>
      <c r="AS41" s="74">
        <f t="shared" si="173"/>
        <v>41</v>
      </c>
      <c r="AT41" s="74"/>
      <c r="AU41" s="25">
        <f t="shared" si="174"/>
        <v>492</v>
      </c>
    </row>
    <row r="42" spans="1:49" s="41" customFormat="1" x14ac:dyDescent="0.2">
      <c r="A42" s="39"/>
      <c r="B42" s="21">
        <v>33691002</v>
      </c>
      <c r="C42" s="22" t="s">
        <v>51</v>
      </c>
      <c r="D42" s="23" t="s">
        <v>45</v>
      </c>
      <c r="E42" s="21" t="s">
        <v>36</v>
      </c>
      <c r="F42" s="40"/>
      <c r="G42" s="15">
        <v>5593.23</v>
      </c>
      <c r="H42" s="15"/>
      <c r="I42" s="16"/>
      <c r="J42" s="15"/>
      <c r="K42" s="2">
        <v>5593.23</v>
      </c>
      <c r="L42" s="2">
        <v>5593.23</v>
      </c>
      <c r="M42" s="4">
        <v>44204</v>
      </c>
      <c r="N42" s="4">
        <f>+M42</f>
        <v>44204</v>
      </c>
      <c r="O42" s="2" t="s">
        <v>31</v>
      </c>
      <c r="P42" s="5">
        <v>0.1</v>
      </c>
      <c r="Q42" s="2">
        <v>1072.0300000000002</v>
      </c>
      <c r="R42" s="2">
        <f>+SUM(W42:AT42)</f>
        <v>559.32000000000005</v>
      </c>
      <c r="S42" s="15"/>
      <c r="T42" s="2">
        <f>+Q42+R42</f>
        <v>1631.3500000000004</v>
      </c>
      <c r="U42" s="6">
        <f>+T42</f>
        <v>1631.3500000000004</v>
      </c>
      <c r="V42" s="32">
        <f>+L42-T42</f>
        <v>3961.8799999999992</v>
      </c>
      <c r="W42" s="74">
        <f t="shared" si="163"/>
        <v>46.61</v>
      </c>
      <c r="X42" s="74"/>
      <c r="Y42" s="74">
        <f t="shared" si="175"/>
        <v>46.61</v>
      </c>
      <c r="Z42" s="74"/>
      <c r="AA42" s="74">
        <f t="shared" si="164"/>
        <v>46.61</v>
      </c>
      <c r="AB42" s="74"/>
      <c r="AC42" s="74">
        <f t="shared" si="165"/>
        <v>46.61</v>
      </c>
      <c r="AD42" s="74"/>
      <c r="AE42" s="74">
        <f t="shared" si="166"/>
        <v>46.61</v>
      </c>
      <c r="AF42" s="74"/>
      <c r="AG42" s="74">
        <f t="shared" si="167"/>
        <v>46.61</v>
      </c>
      <c r="AH42" s="74"/>
      <c r="AI42" s="74">
        <f t="shared" si="168"/>
        <v>46.61</v>
      </c>
      <c r="AJ42" s="74"/>
      <c r="AK42" s="74">
        <f t="shared" si="169"/>
        <v>46.61</v>
      </c>
      <c r="AL42" s="74"/>
      <c r="AM42" s="74">
        <f t="shared" si="170"/>
        <v>46.61</v>
      </c>
      <c r="AN42" s="74"/>
      <c r="AO42" s="74">
        <f t="shared" si="171"/>
        <v>46.61</v>
      </c>
      <c r="AP42" s="74"/>
      <c r="AQ42" s="74">
        <f t="shared" si="172"/>
        <v>46.61</v>
      </c>
      <c r="AR42" s="74"/>
      <c r="AS42" s="74">
        <f t="shared" si="173"/>
        <v>46.61</v>
      </c>
      <c r="AT42" s="74"/>
      <c r="AU42" s="25">
        <f t="shared" si="174"/>
        <v>559.32000000000005</v>
      </c>
      <c r="AW42" s="42"/>
    </row>
    <row r="43" spans="1:49" x14ac:dyDescent="0.2">
      <c r="A43" s="39"/>
      <c r="B43" s="40">
        <v>33691002</v>
      </c>
      <c r="C43" s="43" t="s">
        <v>52</v>
      </c>
      <c r="D43" s="44" t="s">
        <v>53</v>
      </c>
      <c r="E43" s="40" t="s">
        <v>54</v>
      </c>
      <c r="F43" s="21" t="s">
        <v>55</v>
      </c>
      <c r="G43" s="2">
        <v>1186.44</v>
      </c>
      <c r="H43" s="2"/>
      <c r="I43" s="3"/>
      <c r="J43" s="2"/>
      <c r="K43" s="15">
        <v>1186.44</v>
      </c>
      <c r="L43" s="15">
        <v>1186.44</v>
      </c>
      <c r="M43" s="4">
        <v>44209</v>
      </c>
      <c r="N43" s="17">
        <f>+M43</f>
        <v>44209</v>
      </c>
      <c r="O43" s="15" t="s">
        <v>31</v>
      </c>
      <c r="P43" s="18">
        <v>0.1</v>
      </c>
      <c r="Q43" s="2">
        <v>227.47000000000003</v>
      </c>
      <c r="R43" s="15">
        <f>+SUM(W43:AT43)</f>
        <v>118.68</v>
      </c>
      <c r="S43" s="2"/>
      <c r="T43" s="15">
        <f>+Q43+R43</f>
        <v>346.15000000000003</v>
      </c>
      <c r="U43" s="19">
        <f>+T43</f>
        <v>346.15000000000003</v>
      </c>
      <c r="V43" s="45">
        <f>+L43-T43</f>
        <v>840.29</v>
      </c>
      <c r="W43" s="74">
        <f t="shared" si="163"/>
        <v>9.89</v>
      </c>
      <c r="X43" s="79"/>
      <c r="Y43" s="74">
        <f t="shared" si="175"/>
        <v>9.89</v>
      </c>
      <c r="Z43" s="79"/>
      <c r="AA43" s="74">
        <f t="shared" si="164"/>
        <v>9.89</v>
      </c>
      <c r="AB43" s="79"/>
      <c r="AC43" s="74">
        <f t="shared" si="165"/>
        <v>9.89</v>
      </c>
      <c r="AD43" s="79"/>
      <c r="AE43" s="74">
        <f t="shared" si="166"/>
        <v>9.89</v>
      </c>
      <c r="AF43" s="79"/>
      <c r="AG43" s="74">
        <f t="shared" si="167"/>
        <v>9.89</v>
      </c>
      <c r="AH43" s="79"/>
      <c r="AI43" s="74">
        <f t="shared" si="168"/>
        <v>9.89</v>
      </c>
      <c r="AJ43" s="79"/>
      <c r="AK43" s="74">
        <f t="shared" si="169"/>
        <v>9.89</v>
      </c>
      <c r="AL43" s="79"/>
      <c r="AM43" s="74">
        <f t="shared" si="170"/>
        <v>9.89</v>
      </c>
      <c r="AN43" s="79"/>
      <c r="AO43" s="74">
        <f t="shared" si="171"/>
        <v>9.89</v>
      </c>
      <c r="AP43" s="79"/>
      <c r="AQ43" s="74">
        <f t="shared" si="172"/>
        <v>9.89</v>
      </c>
      <c r="AR43" s="79"/>
      <c r="AS43" s="74">
        <f t="shared" si="173"/>
        <v>9.89</v>
      </c>
      <c r="AT43" s="79"/>
      <c r="AU43" s="25">
        <f t="shared" si="174"/>
        <v>118.68</v>
      </c>
    </row>
    <row r="44" spans="1:49" x14ac:dyDescent="0.2">
      <c r="A44" s="39"/>
      <c r="B44" s="21">
        <v>33691002</v>
      </c>
      <c r="C44" s="22" t="s">
        <v>69</v>
      </c>
      <c r="D44" s="23"/>
      <c r="E44" s="21" t="s">
        <v>65</v>
      </c>
      <c r="F44" s="21" t="s">
        <v>66</v>
      </c>
      <c r="G44" s="2">
        <v>8305.08</v>
      </c>
      <c r="H44" s="2"/>
      <c r="I44" s="3"/>
      <c r="J44" s="2"/>
      <c r="K44" s="15">
        <v>8305.08</v>
      </c>
      <c r="L44" s="15">
        <v>8305.08</v>
      </c>
      <c r="M44" s="4">
        <v>44489</v>
      </c>
      <c r="N44" s="17">
        <f>+M44</f>
        <v>44489</v>
      </c>
      <c r="O44" s="15" t="s">
        <v>31</v>
      </c>
      <c r="P44" s="18">
        <v>0.1</v>
      </c>
      <c r="Q44" s="2">
        <v>968.94</v>
      </c>
      <c r="R44" s="15">
        <f>+SUM(W44:AT44)</f>
        <v>830.5200000000001</v>
      </c>
      <c r="S44" s="2"/>
      <c r="T44" s="15">
        <f>+Q44+R44</f>
        <v>1799.46</v>
      </c>
      <c r="U44" s="19">
        <f>+T44</f>
        <v>1799.46</v>
      </c>
      <c r="V44" s="45">
        <f>+L44-T44</f>
        <v>6505.62</v>
      </c>
      <c r="W44" s="74">
        <f t="shared" si="163"/>
        <v>69.209999999999994</v>
      </c>
      <c r="X44" s="74"/>
      <c r="Y44" s="74">
        <f t="shared" si="175"/>
        <v>69.209999999999994</v>
      </c>
      <c r="Z44" s="74"/>
      <c r="AA44" s="74">
        <f t="shared" si="164"/>
        <v>69.209999999999994</v>
      </c>
      <c r="AB44" s="74"/>
      <c r="AC44" s="74">
        <f t="shared" si="165"/>
        <v>69.209999999999994</v>
      </c>
      <c r="AD44" s="74"/>
      <c r="AE44" s="74">
        <f t="shared" si="166"/>
        <v>69.209999999999994</v>
      </c>
      <c r="AF44" s="74"/>
      <c r="AG44" s="74">
        <f t="shared" si="167"/>
        <v>69.209999999999994</v>
      </c>
      <c r="AH44" s="74"/>
      <c r="AI44" s="74">
        <f t="shared" si="168"/>
        <v>69.209999999999994</v>
      </c>
      <c r="AJ44" s="74"/>
      <c r="AK44" s="74">
        <f t="shared" si="169"/>
        <v>69.209999999999994</v>
      </c>
      <c r="AL44" s="74"/>
      <c r="AM44" s="74">
        <f t="shared" si="170"/>
        <v>69.209999999999994</v>
      </c>
      <c r="AN44" s="74"/>
      <c r="AO44" s="74">
        <f t="shared" si="171"/>
        <v>69.209999999999994</v>
      </c>
      <c r="AP44" s="74"/>
      <c r="AQ44" s="74">
        <f t="shared" si="172"/>
        <v>69.209999999999994</v>
      </c>
      <c r="AR44" s="74"/>
      <c r="AS44" s="74">
        <f t="shared" si="173"/>
        <v>69.209999999999994</v>
      </c>
      <c r="AT44" s="74"/>
      <c r="AU44" s="25">
        <f t="shared" si="174"/>
        <v>830.5200000000001</v>
      </c>
    </row>
    <row r="45" spans="1:49" ht="12.75" thickBot="1" x14ac:dyDescent="0.25">
      <c r="A45" s="34"/>
      <c r="B45" s="40">
        <v>33691002</v>
      </c>
      <c r="C45" s="46" t="s">
        <v>70</v>
      </c>
      <c r="D45" s="35" t="s">
        <v>37</v>
      </c>
      <c r="E45" s="36" t="s">
        <v>67</v>
      </c>
      <c r="F45" s="36" t="s">
        <v>68</v>
      </c>
      <c r="G45" s="10">
        <v>9059.32</v>
      </c>
      <c r="H45" s="10"/>
      <c r="I45" s="11"/>
      <c r="J45" s="10"/>
      <c r="K45" s="10">
        <v>9059.32</v>
      </c>
      <c r="L45" s="10">
        <v>9059.32</v>
      </c>
      <c r="M45" s="12">
        <v>44540</v>
      </c>
      <c r="N45" s="12">
        <f>+M45</f>
        <v>44540</v>
      </c>
      <c r="O45" s="15" t="s">
        <v>31</v>
      </c>
      <c r="P45" s="18">
        <v>0.1</v>
      </c>
      <c r="Q45" s="2">
        <v>957.02</v>
      </c>
      <c r="R45" s="15">
        <f>+SUM(W45:AT45)</f>
        <v>905.88</v>
      </c>
      <c r="S45" s="10"/>
      <c r="T45" s="15">
        <f>+Q45+R45</f>
        <v>1862.9</v>
      </c>
      <c r="U45" s="19">
        <f>+T45</f>
        <v>1862.9</v>
      </c>
      <c r="V45" s="45">
        <f>+L45-T45</f>
        <v>7196.42</v>
      </c>
      <c r="W45" s="74">
        <f t="shared" si="163"/>
        <v>75.489999999999995</v>
      </c>
      <c r="X45" s="82"/>
      <c r="Y45" s="74">
        <f t="shared" si="175"/>
        <v>75.489999999999995</v>
      </c>
      <c r="Z45" s="82"/>
      <c r="AA45" s="74">
        <f t="shared" si="164"/>
        <v>75.489999999999995</v>
      </c>
      <c r="AB45" s="82"/>
      <c r="AC45" s="74">
        <f t="shared" si="165"/>
        <v>75.489999999999995</v>
      </c>
      <c r="AD45" s="82"/>
      <c r="AE45" s="74">
        <f t="shared" si="166"/>
        <v>75.489999999999995</v>
      </c>
      <c r="AF45" s="82"/>
      <c r="AG45" s="74">
        <f t="shared" si="167"/>
        <v>75.489999999999995</v>
      </c>
      <c r="AH45" s="82"/>
      <c r="AI45" s="74">
        <f t="shared" si="168"/>
        <v>75.489999999999995</v>
      </c>
      <c r="AJ45" s="82"/>
      <c r="AK45" s="74">
        <f t="shared" si="169"/>
        <v>75.489999999999995</v>
      </c>
      <c r="AL45" s="82"/>
      <c r="AM45" s="74">
        <f t="shared" si="170"/>
        <v>75.489999999999995</v>
      </c>
      <c r="AN45" s="82"/>
      <c r="AO45" s="74">
        <f t="shared" si="171"/>
        <v>75.489999999999995</v>
      </c>
      <c r="AP45" s="82"/>
      <c r="AQ45" s="74">
        <f t="shared" si="172"/>
        <v>75.489999999999995</v>
      </c>
      <c r="AR45" s="82"/>
      <c r="AS45" s="74">
        <f t="shared" si="173"/>
        <v>75.489999999999995</v>
      </c>
      <c r="AT45" s="82"/>
      <c r="AU45" s="25">
        <f t="shared" si="174"/>
        <v>905.88</v>
      </c>
    </row>
    <row r="46" spans="1:49" ht="12.75" thickBot="1" x14ac:dyDescent="0.25">
      <c r="A46" s="53"/>
      <c r="B46" s="54"/>
      <c r="C46" s="54" t="s">
        <v>30</v>
      </c>
      <c r="D46" s="55"/>
      <c r="E46" s="55"/>
      <c r="F46" s="55"/>
      <c r="G46" s="30">
        <v>31012.71</v>
      </c>
      <c r="H46" s="30">
        <v>0</v>
      </c>
      <c r="I46" s="30">
        <v>0</v>
      </c>
      <c r="J46" s="30">
        <v>0</v>
      </c>
      <c r="K46" s="30">
        <v>31012.71</v>
      </c>
      <c r="L46" s="30">
        <v>31012.71</v>
      </c>
      <c r="M46" s="30"/>
      <c r="N46" s="30"/>
      <c r="O46" s="30">
        <f>SUM(O40:O45)</f>
        <v>0</v>
      </c>
      <c r="P46" s="30"/>
      <c r="Q46" s="30">
        <v>4973.6900000000005</v>
      </c>
      <c r="R46" s="30">
        <f t="shared" ref="Q46:AU46" si="176">SUM(R40:R45)</f>
        <v>3101.28</v>
      </c>
      <c r="S46" s="30">
        <f t="shared" si="176"/>
        <v>0</v>
      </c>
      <c r="T46" s="30">
        <f t="shared" si="176"/>
        <v>8074.9700000000012</v>
      </c>
      <c r="U46" s="30">
        <f t="shared" si="176"/>
        <v>8074.9700000000012</v>
      </c>
      <c r="V46" s="30">
        <f t="shared" si="176"/>
        <v>22937.739999999998</v>
      </c>
      <c r="W46" s="75">
        <f t="shared" si="176"/>
        <v>258.44</v>
      </c>
      <c r="X46" s="75">
        <f t="shared" si="176"/>
        <v>0</v>
      </c>
      <c r="Y46" s="75">
        <f t="shared" si="176"/>
        <v>258.44</v>
      </c>
      <c r="Z46" s="75">
        <f t="shared" si="176"/>
        <v>0</v>
      </c>
      <c r="AA46" s="75">
        <f t="shared" si="176"/>
        <v>258.44</v>
      </c>
      <c r="AB46" s="75">
        <f t="shared" si="176"/>
        <v>0</v>
      </c>
      <c r="AC46" s="75">
        <f t="shared" si="176"/>
        <v>258.44</v>
      </c>
      <c r="AD46" s="75">
        <f t="shared" si="176"/>
        <v>0</v>
      </c>
      <c r="AE46" s="75">
        <f t="shared" si="176"/>
        <v>258.44</v>
      </c>
      <c r="AF46" s="75">
        <f t="shared" si="176"/>
        <v>0</v>
      </c>
      <c r="AG46" s="75">
        <f t="shared" si="176"/>
        <v>258.44</v>
      </c>
      <c r="AH46" s="75">
        <f t="shared" si="176"/>
        <v>0</v>
      </c>
      <c r="AI46" s="75">
        <f t="shared" si="176"/>
        <v>258.44</v>
      </c>
      <c r="AJ46" s="75">
        <f t="shared" si="176"/>
        <v>0</v>
      </c>
      <c r="AK46" s="75">
        <f t="shared" si="176"/>
        <v>258.44</v>
      </c>
      <c r="AL46" s="75">
        <f t="shared" si="176"/>
        <v>0</v>
      </c>
      <c r="AM46" s="75">
        <f t="shared" si="176"/>
        <v>258.44</v>
      </c>
      <c r="AN46" s="75">
        <f t="shared" si="176"/>
        <v>0</v>
      </c>
      <c r="AO46" s="75">
        <f t="shared" si="176"/>
        <v>258.44</v>
      </c>
      <c r="AP46" s="75">
        <f t="shared" si="176"/>
        <v>0</v>
      </c>
      <c r="AQ46" s="75">
        <f t="shared" si="176"/>
        <v>258.44</v>
      </c>
      <c r="AR46" s="75">
        <f t="shared" si="176"/>
        <v>0</v>
      </c>
      <c r="AS46" s="75">
        <f t="shared" si="176"/>
        <v>258.44</v>
      </c>
      <c r="AT46" s="75">
        <f t="shared" si="176"/>
        <v>0</v>
      </c>
      <c r="AU46" s="30">
        <f t="shared" si="176"/>
        <v>3101.28</v>
      </c>
      <c r="AV46" s="47">
        <v>39527001</v>
      </c>
      <c r="AW46" s="33" t="s">
        <v>74</v>
      </c>
    </row>
    <row r="48" spans="1:49" x14ac:dyDescent="0.2">
      <c r="G48" s="63">
        <v>59306.95</v>
      </c>
      <c r="H48" s="63">
        <v>2288.14</v>
      </c>
      <c r="I48" s="63">
        <v>0</v>
      </c>
      <c r="J48" s="63">
        <v>0</v>
      </c>
      <c r="K48" s="63">
        <v>61595.09</v>
      </c>
      <c r="L48" s="63">
        <v>61595.09</v>
      </c>
      <c r="Q48" s="63">
        <v>15848.189999999999</v>
      </c>
      <c r="R48" s="63">
        <f>+R46+R30+R20+R36+R11</f>
        <v>8983.3799999999992</v>
      </c>
      <c r="T48" s="64"/>
    </row>
    <row r="49" spans="7:47" x14ac:dyDescent="0.2">
      <c r="T49" s="62"/>
      <c r="AU49" s="62">
        <f>+AU46+AU38+AU20+AU11</f>
        <v>8983.3799999999992</v>
      </c>
    </row>
    <row r="50" spans="7:47" x14ac:dyDescent="0.2">
      <c r="G50" s="65"/>
      <c r="L50" s="66">
        <v>86292.79</v>
      </c>
      <c r="M50" s="67" t="s">
        <v>50</v>
      </c>
      <c r="R50" s="64">
        <f>+R48+Q48</f>
        <v>24831.57</v>
      </c>
      <c r="T50" s="62"/>
    </row>
    <row r="51" spans="7:47" x14ac:dyDescent="0.2">
      <c r="G51" s="65"/>
      <c r="L51" s="62">
        <v>-24697.699999999997</v>
      </c>
      <c r="T51" s="62"/>
    </row>
  </sheetData>
  <mergeCells count="37">
    <mergeCell ref="O6:O8"/>
    <mergeCell ref="A6:A8"/>
    <mergeCell ref="B6:B8"/>
    <mergeCell ref="C6:F6"/>
    <mergeCell ref="G6:G8"/>
    <mergeCell ref="H6:H8"/>
    <mergeCell ref="I6:I8"/>
    <mergeCell ref="J6:J8"/>
    <mergeCell ref="K6:K8"/>
    <mergeCell ref="L6:L8"/>
    <mergeCell ref="M6:M8"/>
    <mergeCell ref="N6:N8"/>
    <mergeCell ref="V6:V8"/>
    <mergeCell ref="W6:AT6"/>
    <mergeCell ref="AU6:AU8"/>
    <mergeCell ref="C7:C8"/>
    <mergeCell ref="D7:D8"/>
    <mergeCell ref="E7:E8"/>
    <mergeCell ref="F7:F8"/>
    <mergeCell ref="W7:X7"/>
    <mergeCell ref="Y7:Z7"/>
    <mergeCell ref="AA7:AB7"/>
    <mergeCell ref="P6:P8"/>
    <mergeCell ref="Q6:Q8"/>
    <mergeCell ref="R6:R8"/>
    <mergeCell ref="S6:S8"/>
    <mergeCell ref="T6:T8"/>
    <mergeCell ref="U6:U8"/>
    <mergeCell ref="AO7:AP7"/>
    <mergeCell ref="AQ7:AR7"/>
    <mergeCell ref="AS7:AT7"/>
    <mergeCell ref="AC7:AD7"/>
    <mergeCell ref="AE7:AF7"/>
    <mergeCell ref="AG7:AH7"/>
    <mergeCell ref="AI7:AJ7"/>
    <mergeCell ref="AK7:AL7"/>
    <mergeCell ref="AM7:AN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DD05-2B28-4AD5-A4D0-B8CEBE86F3A5}">
  <dimension ref="A1"/>
  <sheetViews>
    <sheetView tabSelected="1" workbookViewId="0">
      <selection activeCell="G8" sqref="G8"/>
    </sheetView>
  </sheetViews>
  <sheetFormatPr baseColWidth="10" defaultRowHeight="15" x14ac:dyDescent="0.25"/>
  <cols>
    <col min="1" max="16384" width="11.42578125" style="136"/>
  </cols>
  <sheetData/>
  <sheetProtection algorithmName="SHA-512" hashValue="2Ylk45ZMxaxhkeX28DazByRLvdLg5zYegm90nh4OZOHlrmsov26UdRrDIfmznrQAiCmPgggFFkGDQ4koSBx7gw==" saltValue="BdDlv8Pmu9jkWBbfzy0d3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202X</vt:lpstr>
      <vt:lpstr>CONSULTA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User408</dc:creator>
  <cp:lastModifiedBy>ADMINIST</cp:lastModifiedBy>
  <cp:lastPrinted>2022-02-24T20:54:25Z</cp:lastPrinted>
  <dcterms:created xsi:type="dcterms:W3CDTF">2017-05-24T20:06:38Z</dcterms:created>
  <dcterms:modified xsi:type="dcterms:W3CDTF">2024-02-28T18:09:06Z</dcterms:modified>
</cp:coreProperties>
</file>