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\Desktop\"/>
    </mc:Choice>
  </mc:AlternateContent>
  <xr:revisionPtr revIDLastSave="0" documentId="13_ncr:1_{DD73149C-8126-48BE-B3C7-8C6E74E33816}" xr6:coauthVersionLast="47" xr6:coauthVersionMax="47" xr10:uidLastSave="{00000000-0000-0000-0000-000000000000}"/>
  <bookViews>
    <workbookView xWindow="-120" yWindow="-120" windowWidth="20730" windowHeight="11160" activeTab="1" xr2:uid="{C307F2B0-D89A-4A71-BCAC-BB6234E880AE}"/>
  </bookViews>
  <sheets>
    <sheet name="DATOS" sheetId="1" r:id="rId1"/>
    <sheet name="COSTEO X ACTIVIDADES" sheetId="3" r:id="rId2"/>
    <sheet name="COSTEO TRADICIONAL" sheetId="2" r:id="rId3"/>
    <sheet name="COMPARACIO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2" l="1"/>
  <c r="K24" i="2"/>
  <c r="K25" i="2"/>
  <c r="K22" i="2"/>
  <c r="K36" i="3"/>
  <c r="E26" i="2"/>
  <c r="B42" i="2"/>
  <c r="F42" i="2" s="1"/>
  <c r="B41" i="2"/>
  <c r="I39" i="3"/>
  <c r="I38" i="3"/>
  <c r="I37" i="3"/>
  <c r="I36" i="3"/>
  <c r="C54" i="3"/>
  <c r="D54" i="3"/>
  <c r="E54" i="3"/>
  <c r="B54" i="3"/>
  <c r="I57" i="3"/>
  <c r="E42" i="2"/>
  <c r="D42" i="2"/>
  <c r="C41" i="2"/>
  <c r="C42" i="2"/>
  <c r="F37" i="2"/>
  <c r="F50" i="3"/>
  <c r="H25" i="4"/>
  <c r="H34" i="4" s="1"/>
  <c r="F25" i="4"/>
  <c r="D25" i="4"/>
  <c r="B25" i="4"/>
  <c r="H24" i="4"/>
  <c r="B24" i="4"/>
  <c r="H23" i="4"/>
  <c r="F23" i="4"/>
  <c r="D23" i="4"/>
  <c r="B23" i="4"/>
  <c r="H22" i="4"/>
  <c r="H31" i="4" s="1"/>
  <c r="F22" i="4"/>
  <c r="D22" i="4"/>
  <c r="B22" i="4"/>
  <c r="E16" i="4"/>
  <c r="I25" i="4" s="1"/>
  <c r="I34" i="4" s="1"/>
  <c r="D16" i="4"/>
  <c r="G25" i="4" s="1"/>
  <c r="G34" i="4" s="1"/>
  <c r="C16" i="4"/>
  <c r="E25" i="4" s="1"/>
  <c r="E34" i="4" s="1"/>
  <c r="B16" i="4"/>
  <c r="C25" i="4" s="1"/>
  <c r="C34" i="4" s="1"/>
  <c r="E13" i="4"/>
  <c r="I22" i="4" s="1"/>
  <c r="I31" i="4" s="1"/>
  <c r="D13" i="4"/>
  <c r="G22" i="4" s="1"/>
  <c r="G31" i="4" s="1"/>
  <c r="C13" i="4"/>
  <c r="E22" i="4" s="1"/>
  <c r="E31" i="4" s="1"/>
  <c r="B13" i="4"/>
  <c r="C22" i="4" s="1"/>
  <c r="C31" i="4" s="1"/>
  <c r="B9" i="4"/>
  <c r="B26" i="4" s="1"/>
  <c r="E7" i="4"/>
  <c r="E9" i="4" s="1"/>
  <c r="H26" i="4" s="1"/>
  <c r="D7" i="4"/>
  <c r="F24" i="4" s="1"/>
  <c r="C7" i="4"/>
  <c r="D24" i="4" s="1"/>
  <c r="B7" i="4"/>
  <c r="AA18" i="3"/>
  <c r="D24" i="3"/>
  <c r="C27" i="3" s="1"/>
  <c r="C28" i="3" s="1"/>
  <c r="P31" i="3"/>
  <c r="I31" i="3"/>
  <c r="B31" i="3"/>
  <c r="R24" i="3"/>
  <c r="Q27" i="3" s="1"/>
  <c r="R27" i="3" s="1"/>
  <c r="K24" i="3"/>
  <c r="J27" i="3" s="1"/>
  <c r="P17" i="3"/>
  <c r="R10" i="3"/>
  <c r="Q13" i="3" s="1"/>
  <c r="R13" i="3" s="1"/>
  <c r="I17" i="3"/>
  <c r="K10" i="3"/>
  <c r="J13" i="3" s="1"/>
  <c r="C40" i="3"/>
  <c r="B40" i="3"/>
  <c r="B17" i="3"/>
  <c r="D10" i="3"/>
  <c r="C13" i="3" s="1"/>
  <c r="D41" i="2"/>
  <c r="E41" i="2"/>
  <c r="E43" i="2" s="1"/>
  <c r="C33" i="2"/>
  <c r="C35" i="2" s="1"/>
  <c r="D33" i="2"/>
  <c r="D35" i="2" s="1"/>
  <c r="E33" i="2"/>
  <c r="E35" i="2" s="1"/>
  <c r="B33" i="2"/>
  <c r="B35" i="2" s="1"/>
  <c r="I23" i="2"/>
  <c r="I24" i="2"/>
  <c r="I25" i="2"/>
  <c r="I22" i="2"/>
  <c r="E23" i="2"/>
  <c r="E24" i="2"/>
  <c r="E25" i="2"/>
  <c r="E22" i="2"/>
  <c r="D26" i="2"/>
  <c r="C26" i="2"/>
  <c r="B26" i="2"/>
  <c r="D14" i="2"/>
  <c r="F14" i="2" s="1"/>
  <c r="D15" i="2"/>
  <c r="F15" i="2" s="1"/>
  <c r="D16" i="2"/>
  <c r="F16" i="2" s="1"/>
  <c r="D13" i="2"/>
  <c r="F13" i="2" s="1"/>
  <c r="B17" i="2"/>
  <c r="D10" i="2"/>
  <c r="D42" i="1"/>
  <c r="D43" i="1"/>
  <c r="D44" i="1"/>
  <c r="D41" i="1"/>
  <c r="G31" i="1"/>
  <c r="G33" i="1"/>
  <c r="G32" i="1"/>
  <c r="B45" i="1"/>
  <c r="B12" i="1"/>
  <c r="G34" i="1"/>
  <c r="G35" i="1"/>
  <c r="G36" i="1"/>
  <c r="G9" i="1"/>
  <c r="G10" i="1"/>
  <c r="G11" i="1"/>
  <c r="G8" i="1"/>
  <c r="F9" i="1"/>
  <c r="F10" i="1"/>
  <c r="F11" i="1"/>
  <c r="F8" i="1"/>
  <c r="H18" i="1"/>
  <c r="H19" i="1"/>
  <c r="H20" i="1"/>
  <c r="H21" i="1"/>
  <c r="H22" i="1"/>
  <c r="H23" i="1"/>
  <c r="H24" i="1"/>
  <c r="H25" i="1"/>
  <c r="H17" i="1"/>
  <c r="C26" i="1"/>
  <c r="D26" i="1"/>
  <c r="E26" i="1"/>
  <c r="F26" i="1"/>
  <c r="G26" i="1"/>
  <c r="B26" i="1"/>
  <c r="F41" i="2" l="1"/>
  <c r="G41" i="2" s="1"/>
  <c r="K26" i="2"/>
  <c r="B31" i="4"/>
  <c r="D31" i="4"/>
  <c r="F31" i="4"/>
  <c r="B34" i="4"/>
  <c r="D34" i="4"/>
  <c r="F34" i="4"/>
  <c r="C9" i="4"/>
  <c r="D26" i="4" s="1"/>
  <c r="D9" i="4"/>
  <c r="F26" i="4" s="1"/>
  <c r="E48" i="2"/>
  <c r="D43" i="2"/>
  <c r="D48" i="2" s="1"/>
  <c r="C43" i="2"/>
  <c r="D13" i="3"/>
  <c r="F13" i="3" s="1"/>
  <c r="C14" i="3"/>
  <c r="J28" i="3"/>
  <c r="K27" i="3"/>
  <c r="Q28" i="3"/>
  <c r="D28" i="3"/>
  <c r="F28" i="3" s="1"/>
  <c r="C29" i="3"/>
  <c r="D27" i="3"/>
  <c r="Q14" i="3"/>
  <c r="K13" i="3"/>
  <c r="M13" i="3" s="1"/>
  <c r="J14" i="3"/>
  <c r="K14" i="3" s="1"/>
  <c r="M14" i="3" s="1"/>
  <c r="F54" i="3"/>
  <c r="I54" i="3" s="1"/>
  <c r="B43" i="2"/>
  <c r="D17" i="2"/>
  <c r="D45" i="1"/>
  <c r="F12" i="1"/>
  <c r="G12" i="1"/>
  <c r="H26" i="1"/>
  <c r="B47" i="2" l="1"/>
  <c r="B44" i="2" s="1"/>
  <c r="B45" i="2" s="1"/>
  <c r="E47" i="2"/>
  <c r="E44" i="2" s="1"/>
  <c r="E45" i="2" s="1"/>
  <c r="C47" i="2"/>
  <c r="C44" i="2" s="1"/>
  <c r="C45" i="2" s="1"/>
  <c r="F43" i="2"/>
  <c r="G43" i="2" s="1"/>
  <c r="G44" i="2"/>
  <c r="D47" i="2"/>
  <c r="D44" i="2" s="1"/>
  <c r="D45" i="2" s="1"/>
  <c r="G42" i="2"/>
  <c r="C48" i="2"/>
  <c r="B60" i="3"/>
  <c r="B57" i="3" s="1"/>
  <c r="M27" i="3"/>
  <c r="T27" i="3"/>
  <c r="Q29" i="3"/>
  <c r="R28" i="3"/>
  <c r="T28" i="3" s="1"/>
  <c r="J29" i="3"/>
  <c r="K28" i="3"/>
  <c r="M28" i="3" s="1"/>
  <c r="W28" i="3" s="1"/>
  <c r="F27" i="3"/>
  <c r="D14" i="3"/>
  <c r="C15" i="3"/>
  <c r="J15" i="3"/>
  <c r="K15" i="3" s="1"/>
  <c r="C30" i="3"/>
  <c r="D30" i="3" s="1"/>
  <c r="F30" i="3" s="1"/>
  <c r="D29" i="3"/>
  <c r="F29" i="3" s="1"/>
  <c r="R14" i="3"/>
  <c r="T14" i="3" s="1"/>
  <c r="Q15" i="3"/>
  <c r="T13" i="3"/>
  <c r="W13" i="3" s="1"/>
  <c r="G54" i="3"/>
  <c r="G57" i="3"/>
  <c r="C60" i="3"/>
  <c r="C57" i="3" s="1"/>
  <c r="D60" i="3"/>
  <c r="D57" i="3" s="1"/>
  <c r="E60" i="3"/>
  <c r="E57" i="3" s="1"/>
  <c r="B48" i="2"/>
  <c r="F47" i="2" l="1"/>
  <c r="W27" i="3"/>
  <c r="Z19" i="3" s="1"/>
  <c r="D31" i="3"/>
  <c r="J16" i="3"/>
  <c r="K16" i="3" s="1"/>
  <c r="M16" i="3" s="1"/>
  <c r="J30" i="3"/>
  <c r="K30" i="3" s="1"/>
  <c r="M30" i="3" s="1"/>
  <c r="K29" i="3"/>
  <c r="Q30" i="3"/>
  <c r="R30" i="3" s="1"/>
  <c r="T30" i="3" s="1"/>
  <c r="R29" i="3"/>
  <c r="F14" i="3"/>
  <c r="W14" i="3" s="1"/>
  <c r="Z20" i="3" s="1"/>
  <c r="C16" i="3"/>
  <c r="D16" i="3" s="1"/>
  <c r="F16" i="3" s="1"/>
  <c r="D15" i="3"/>
  <c r="F15" i="3" s="1"/>
  <c r="Q16" i="3"/>
  <c r="R16" i="3" s="1"/>
  <c r="T16" i="3" s="1"/>
  <c r="R15" i="3"/>
  <c r="T15" i="3" s="1"/>
  <c r="M15" i="3"/>
  <c r="F60" i="3"/>
  <c r="F45" i="2"/>
  <c r="G45" i="2" s="1"/>
  <c r="W30" i="3" l="1"/>
  <c r="W15" i="3"/>
  <c r="AB20" i="3"/>
  <c r="D37" i="3" s="1"/>
  <c r="E37" i="3" s="1"/>
  <c r="H37" i="3"/>
  <c r="W16" i="3"/>
  <c r="H36" i="3"/>
  <c r="AB19" i="3"/>
  <c r="K17" i="3"/>
  <c r="M29" i="3"/>
  <c r="K31" i="3"/>
  <c r="D17" i="3"/>
  <c r="T29" i="3"/>
  <c r="R31" i="3"/>
  <c r="R17" i="3"/>
  <c r="Z22" i="3" l="1"/>
  <c r="W29" i="3"/>
  <c r="Z21" i="3" s="1"/>
  <c r="AB21" i="3"/>
  <c r="D38" i="3" s="1"/>
  <c r="E38" i="3" s="1"/>
  <c r="H38" i="3"/>
  <c r="D36" i="3"/>
  <c r="H39" i="3"/>
  <c r="AB22" i="3"/>
  <c r="D39" i="3" s="1"/>
  <c r="E39" i="3" s="1"/>
  <c r="B45" i="3"/>
  <c r="K37" i="3"/>
  <c r="C45" i="3"/>
  <c r="C14" i="4" s="1"/>
  <c r="E23" i="4" s="1"/>
  <c r="E32" i="4" l="1"/>
  <c r="D32" i="4"/>
  <c r="B55" i="3"/>
  <c r="B14" i="4"/>
  <c r="C23" i="4" s="1"/>
  <c r="C55" i="3"/>
  <c r="C56" i="3" s="1"/>
  <c r="C46" i="3"/>
  <c r="D40" i="3"/>
  <c r="E36" i="3"/>
  <c r="E40" i="3" s="1"/>
  <c r="K38" i="3"/>
  <c r="D45" i="3"/>
  <c r="D14" i="4" s="1"/>
  <c r="G23" i="4" s="1"/>
  <c r="B46" i="3"/>
  <c r="K39" i="3"/>
  <c r="K40" i="3" s="1"/>
  <c r="E45" i="3"/>
  <c r="E14" i="4" s="1"/>
  <c r="I23" i="4" s="1"/>
  <c r="AB23" i="3"/>
  <c r="I32" i="4" l="1"/>
  <c r="H32" i="4"/>
  <c r="G32" i="4"/>
  <c r="F32" i="4"/>
  <c r="C48" i="3"/>
  <c r="C17" i="4" s="1"/>
  <c r="E26" i="4" s="1"/>
  <c r="C15" i="4"/>
  <c r="E24" i="4" s="1"/>
  <c r="B48" i="3"/>
  <c r="B17" i="4" s="1"/>
  <c r="C26" i="4" s="1"/>
  <c r="B15" i="4"/>
  <c r="C24" i="4" s="1"/>
  <c r="C32" i="4"/>
  <c r="B32" i="4"/>
  <c r="C61" i="3"/>
  <c r="C58" i="3"/>
  <c r="E55" i="3"/>
  <c r="E56" i="3" s="1"/>
  <c r="E58" i="3" s="1"/>
  <c r="E46" i="3"/>
  <c r="E15" i="4" s="1"/>
  <c r="I24" i="4" s="1"/>
  <c r="B56" i="3"/>
  <c r="D55" i="3"/>
  <c r="D56" i="3" s="1"/>
  <c r="D46" i="3"/>
  <c r="I33" i="4" l="1"/>
  <c r="H33" i="4"/>
  <c r="D48" i="3"/>
  <c r="D17" i="4" s="1"/>
  <c r="G26" i="4" s="1"/>
  <c r="D15" i="4"/>
  <c r="G24" i="4" s="1"/>
  <c r="E35" i="4"/>
  <c r="D35" i="4"/>
  <c r="E33" i="4"/>
  <c r="D33" i="4"/>
  <c r="C33" i="4"/>
  <c r="B33" i="4"/>
  <c r="C35" i="4"/>
  <c r="B35" i="4"/>
  <c r="D61" i="3"/>
  <c r="D58" i="3"/>
  <c r="B61" i="3"/>
  <c r="F56" i="3"/>
  <c r="B58" i="3"/>
  <c r="F55" i="3"/>
  <c r="E48" i="3"/>
  <c r="E17" i="4" s="1"/>
  <c r="I26" i="4" s="1"/>
  <c r="E61" i="3"/>
  <c r="I35" i="4" l="1"/>
  <c r="H35" i="4"/>
  <c r="F33" i="4"/>
  <c r="G33" i="4"/>
  <c r="G35" i="4"/>
  <c r="F35" i="4"/>
  <c r="G55" i="3"/>
  <c r="I55" i="3"/>
  <c r="G56" i="3"/>
  <c r="I56" i="3"/>
  <c r="F58" i="3"/>
  <c r="G58" i="3" l="1"/>
  <c r="I58" i="3"/>
</calcChain>
</file>

<file path=xl/sharedStrings.xml><?xml version="1.0" encoding="utf-8"?>
<sst xmlns="http://schemas.openxmlformats.org/spreadsheetml/2006/main" count="354" uniqueCount="102">
  <si>
    <t>A</t>
  </si>
  <si>
    <t>B</t>
  </si>
  <si>
    <t>C</t>
  </si>
  <si>
    <t>D</t>
  </si>
  <si>
    <t>Producto</t>
  </si>
  <si>
    <t>Unidades Suministros comprados</t>
  </si>
  <si>
    <t>Costo Unitario Compra S/.</t>
  </si>
  <si>
    <t>Costo Unitario Mano Obra S/.</t>
  </si>
  <si>
    <t>Concepto</t>
  </si>
  <si>
    <t xml:space="preserve">COSTOS INDIRECTOS </t>
  </si>
  <si>
    <t>Oficina de Compras</t>
  </si>
  <si>
    <t>Oficina de ventas</t>
  </si>
  <si>
    <t>Provision de suministros</t>
  </si>
  <si>
    <t>Alquileres de Equipos</t>
  </si>
  <si>
    <t>Supervision de Productos</t>
  </si>
  <si>
    <t>Almacen de Productos</t>
  </si>
  <si>
    <t>Total</t>
  </si>
  <si>
    <t>Accesorios</t>
  </si>
  <si>
    <t xml:space="preserve">Luz </t>
  </si>
  <si>
    <t>Materiales</t>
  </si>
  <si>
    <t xml:space="preserve">Seguros </t>
  </si>
  <si>
    <t>Amortizacion</t>
  </si>
  <si>
    <t>Tributos</t>
  </si>
  <si>
    <t>Otros</t>
  </si>
  <si>
    <t>Diversos</t>
  </si>
  <si>
    <t>Suministros</t>
  </si>
  <si>
    <t>DATOS GENERALES</t>
  </si>
  <si>
    <t>Costo Total Compra S/.</t>
  </si>
  <si>
    <t>Costo Total Mano de obra S/.</t>
  </si>
  <si>
    <t>CASO PRACTICO</t>
  </si>
  <si>
    <t>COSTEO BASADO EN ACTIVIDADES - ABC</t>
  </si>
  <si>
    <t>COSTEO TRADICIONAL</t>
  </si>
  <si>
    <t>ACTIVIDADES SIGNIFICATIVAS Y SUS UNIDADES</t>
  </si>
  <si>
    <t xml:space="preserve">Actividad </t>
  </si>
  <si>
    <t>Base</t>
  </si>
  <si>
    <t xml:space="preserve">Compras </t>
  </si>
  <si>
    <t>Ventas</t>
  </si>
  <si>
    <t>Logistica</t>
  </si>
  <si>
    <t>Alquiler Equipo</t>
  </si>
  <si>
    <t>Supervision</t>
  </si>
  <si>
    <t>Ocupacion</t>
  </si>
  <si>
    <t>Nº Ventas</t>
  </si>
  <si>
    <t>Inspeccion</t>
  </si>
  <si>
    <t>M2</t>
  </si>
  <si>
    <t>EMPRESA: CORPORACION REYES SAC</t>
  </si>
  <si>
    <t>MANO DE OBRA DIRECTA</t>
  </si>
  <si>
    <t xml:space="preserve">Producto </t>
  </si>
  <si>
    <t>Costo Total Mano Obra S/.</t>
  </si>
  <si>
    <t>COSTOS INDIRECTOS DE OPERACIÓN</t>
  </si>
  <si>
    <t xml:space="preserve">Base de Distribucion </t>
  </si>
  <si>
    <t>Costo de Remuneraciones</t>
  </si>
  <si>
    <t>Tasa</t>
  </si>
  <si>
    <t>.---&gt; Costo por Distribuir / Costo de Remuneraciones (14,000,000 / 1,350,000)</t>
  </si>
  <si>
    <t>Costo por Distribuir</t>
  </si>
  <si>
    <t>Valor de la Base</t>
  </si>
  <si>
    <t>Distribucion</t>
  </si>
  <si>
    <t>Volumen de Ventas</t>
  </si>
  <si>
    <t>Nº Compras</t>
  </si>
  <si>
    <t>Nº Horas</t>
  </si>
  <si>
    <t>Costo Unitario Indirecto S/</t>
  </si>
  <si>
    <t>Costo Total Mano ObraS/.</t>
  </si>
  <si>
    <t>Costo Total Indirecto S/.</t>
  </si>
  <si>
    <t xml:space="preserve">Costo Total S/ </t>
  </si>
  <si>
    <t>Costo Total Suministros S/.</t>
  </si>
  <si>
    <t>SUMINISTROS PRINCIPALES (MATERIA PRIMA)</t>
  </si>
  <si>
    <t>Costo Unitario Suministros S/.</t>
  </si>
  <si>
    <t>Costo Unitario Total</t>
  </si>
  <si>
    <t>Estructura de Costo Total y Unitario del Producto - Metodo Tradicional</t>
  </si>
  <si>
    <t xml:space="preserve">Concepto </t>
  </si>
  <si>
    <t>Costo de Ventas</t>
  </si>
  <si>
    <t>Utilidad Bruta</t>
  </si>
  <si>
    <t>Gastos</t>
  </si>
  <si>
    <t>Utilidad Operativa</t>
  </si>
  <si>
    <t>Medicion de la Utilidad - Metodo Tradicional</t>
  </si>
  <si>
    <t>Producto A</t>
  </si>
  <si>
    <t>Producto B</t>
  </si>
  <si>
    <t>Producto C</t>
  </si>
  <si>
    <t>Producto D</t>
  </si>
  <si>
    <t>Total Ventas</t>
  </si>
  <si>
    <t>Estado de Resultados por Funcion S/</t>
  </si>
  <si>
    <t>Totales</t>
  </si>
  <si>
    <t>Total Costo ventas</t>
  </si>
  <si>
    <t>Analisis Vertical</t>
  </si>
  <si>
    <t>%</t>
  </si>
  <si>
    <t>% - Venta /Gastos</t>
  </si>
  <si>
    <t>Actividad: Oficina de compras</t>
  </si>
  <si>
    <t>Costo</t>
  </si>
  <si>
    <t>Total Base de Distribucion</t>
  </si>
  <si>
    <t>Actividad: Oficina de ventas</t>
  </si>
  <si>
    <t>Nº de ventas</t>
  </si>
  <si>
    <t>Actividad: Logistica</t>
  </si>
  <si>
    <t>Suministros consumidos</t>
  </si>
  <si>
    <t>Actividad: Alquiler de Equipos</t>
  </si>
  <si>
    <t>Actividad: Supervision</t>
  </si>
  <si>
    <t>Nº inspecciones</t>
  </si>
  <si>
    <t>Actividad: Ocupacion de espacion m2</t>
  </si>
  <si>
    <t>Total Costo Unitario</t>
  </si>
  <si>
    <t>Medicion de la Utilidad - Metodo por Actividades</t>
  </si>
  <si>
    <t>Medicion de la Utilidad - Comparado</t>
  </si>
  <si>
    <t>Tradicional</t>
  </si>
  <si>
    <t>ABC</t>
  </si>
  <si>
    <t>Unidades Producidas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</si>
</sst>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S/&quot;* #,##0.00_ ;_ &quot;S/&quot;* \-#,##0.00_ ;_ &quot;S/&quot;* &quot;-&quot;??_ ;_ @_ "/>
    <numFmt numFmtId="43" formatCode="_ * #,##0.00_ ;_ * \-#,##0.00_ ;_ * &quot;-&quot;??_ ;_ @_ "/>
    <numFmt numFmtId="164" formatCode="_ * #,##0_ ;_ * \-#,##0_ ;_ * &quot;-&quot;??_ ;_ @_ "/>
    <numFmt numFmtId="165" formatCode="0.0000000"/>
    <numFmt numFmtId="166" formatCode="_ * #,##0.000000_ ;_ * \-#,##0.000000_ ;_ * &quot;-&quot;??_ ;_ @_ "/>
    <numFmt numFmtId="167" formatCode="_ &quot;S/&quot;* #,##0_ ;_ &quot;S/&quot;* \-#,##0_ ;_ &quot;S/&quot;* &quot;-&quot;??_ ;_ @_ "/>
    <numFmt numFmtId="168" formatCode="_ &quot;S/&quot;* #,##0.000000_ ;_ &quot;S/&quot;* \-#,##0.000000_ ;_ &quot;S/&quot;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rgb="FF0000FF"/>
      <name val="Calibri"/>
      <family val="2"/>
      <scheme val="minor"/>
    </font>
    <font>
      <b/>
      <sz val="11"/>
      <color rgb="FF0000FF"/>
      <name val="Arial Black"/>
      <family val="2"/>
    </font>
    <font>
      <sz val="11"/>
      <name val="Calibri"/>
      <family val="2"/>
      <scheme val="minor"/>
    </font>
    <font>
      <b/>
      <sz val="11"/>
      <color rgb="FFFF0000"/>
      <name val="Arial Black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Arial Black"/>
      <family val="2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/>
    <xf numFmtId="164" fontId="0" fillId="0" borderId="1" xfId="1" applyNumberFormat="1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164" fontId="0" fillId="0" borderId="2" xfId="1" applyNumberFormat="1" applyFont="1" applyFill="1" applyBorder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/>
    <xf numFmtId="164" fontId="2" fillId="0" borderId="1" xfId="0" applyNumberFormat="1" applyFont="1" applyBorder="1"/>
    <xf numFmtId="166" fontId="0" fillId="0" borderId="1" xfId="1" applyNumberFormat="1" applyFont="1" applyBorder="1"/>
    <xf numFmtId="44" fontId="0" fillId="0" borderId="1" xfId="2" applyFont="1" applyBorder="1"/>
    <xf numFmtId="44" fontId="2" fillId="0" borderId="1" xfId="2" applyFont="1" applyBorder="1"/>
    <xf numFmtId="44" fontId="0" fillId="0" borderId="0" xfId="2" applyFont="1"/>
    <xf numFmtId="0" fontId="0" fillId="4" borderId="0" xfId="0" applyFont="1" applyFill="1" applyBorder="1" applyAlignment="1">
      <alignment horizontal="left"/>
    </xf>
    <xf numFmtId="0" fontId="0" fillId="4" borderId="0" xfId="0" applyFont="1" applyFill="1"/>
    <xf numFmtId="164" fontId="3" fillId="4" borderId="0" xfId="1" applyNumberFormat="1" applyFont="1" applyFill="1" applyBorder="1" applyAlignment="1">
      <alignment horizontal="right"/>
    </xf>
    <xf numFmtId="165" fontId="3" fillId="4" borderId="0" xfId="2" applyNumberFormat="1" applyFont="1" applyFill="1" applyBorder="1" applyAlignment="1">
      <alignment horizontal="right"/>
    </xf>
    <xf numFmtId="0" fontId="1" fillId="5" borderId="0" xfId="0" applyFont="1" applyFill="1" applyAlignment="1">
      <alignment horizontal="center" vertical="center" wrapText="1"/>
    </xf>
    <xf numFmtId="44" fontId="3" fillId="0" borderId="1" xfId="2" applyFont="1" applyBorder="1"/>
    <xf numFmtId="0" fontId="1" fillId="6" borderId="0" xfId="0" applyFont="1" applyFill="1" applyAlignment="1">
      <alignment horizontal="center" vertical="center" wrapText="1"/>
    </xf>
    <xf numFmtId="167" fontId="0" fillId="0" borderId="1" xfId="2" applyNumberFormat="1" applyFont="1" applyBorder="1"/>
    <xf numFmtId="167" fontId="3" fillId="0" borderId="1" xfId="2" applyNumberFormat="1" applyFont="1" applyBorder="1"/>
    <xf numFmtId="167" fontId="2" fillId="0" borderId="1" xfId="2" applyNumberFormat="1" applyFont="1" applyBorder="1"/>
    <xf numFmtId="44" fontId="0" fillId="0" borderId="0" xfId="0" applyNumberFormat="1"/>
    <xf numFmtId="43" fontId="0" fillId="0" borderId="0" xfId="1" applyFont="1"/>
    <xf numFmtId="0" fontId="1" fillId="6" borderId="4" xfId="0" applyFont="1" applyFill="1" applyBorder="1" applyAlignment="1">
      <alignment horizontal="center" wrapText="1"/>
    </xf>
    <xf numFmtId="9" fontId="0" fillId="0" borderId="1" xfId="3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9" fontId="0" fillId="0" borderId="0" xfId="3" applyFont="1"/>
    <xf numFmtId="9" fontId="0" fillId="0" borderId="0" xfId="0" applyNumberFormat="1"/>
    <xf numFmtId="44" fontId="9" fillId="0" borderId="1" xfId="2" applyFont="1" applyBorder="1"/>
    <xf numFmtId="0" fontId="10" fillId="0" borderId="0" xfId="0" applyFont="1"/>
    <xf numFmtId="44" fontId="0" fillId="0" borderId="1" xfId="2" applyNumberFormat="1" applyFont="1" applyBorder="1"/>
    <xf numFmtId="44" fontId="3" fillId="4" borderId="0" xfId="2" applyFont="1" applyFill="1" applyBorder="1" applyAlignment="1">
      <alignment horizontal="right"/>
    </xf>
    <xf numFmtId="168" fontId="3" fillId="4" borderId="0" xfId="2" applyNumberFormat="1" applyFont="1" applyFill="1" applyBorder="1" applyAlignment="1">
      <alignment horizontal="right"/>
    </xf>
    <xf numFmtId="168" fontId="0" fillId="0" borderId="1" xfId="2" applyNumberFormat="1" applyFont="1" applyBorder="1"/>
    <xf numFmtId="167" fontId="0" fillId="4" borderId="0" xfId="2" applyNumberFormat="1" applyFont="1" applyFill="1" applyBorder="1" applyAlignment="1">
      <alignment horizontal="left"/>
    </xf>
    <xf numFmtId="167" fontId="0" fillId="4" borderId="0" xfId="2" applyNumberFormat="1" applyFont="1" applyFill="1"/>
    <xf numFmtId="167" fontId="3" fillId="4" borderId="0" xfId="2" applyNumberFormat="1" applyFont="1" applyFill="1" applyBorder="1" applyAlignment="1">
      <alignment horizontal="right"/>
    </xf>
    <xf numFmtId="167" fontId="0" fillId="0" borderId="0" xfId="2" applyNumberFormat="1" applyFont="1"/>
    <xf numFmtId="164" fontId="4" fillId="0" borderId="1" xfId="1" applyNumberFormat="1" applyFont="1" applyBorder="1"/>
    <xf numFmtId="167" fontId="2" fillId="0" borderId="0" xfId="2" applyNumberFormat="1" applyFont="1" applyBorder="1"/>
    <xf numFmtId="44" fontId="0" fillId="0" borderId="1" xfId="2" applyNumberFormat="1" applyFont="1" applyBorder="1" applyAlignment="1"/>
    <xf numFmtId="0" fontId="1" fillId="2" borderId="0" xfId="0" applyFont="1" applyFill="1" applyAlignment="1">
      <alignment horizontal="center" vertical="center"/>
    </xf>
    <xf numFmtId="164" fontId="0" fillId="0" borderId="1" xfId="1" applyNumberFormat="1" applyFont="1" applyBorder="1" applyAlignment="1"/>
    <xf numFmtId="164" fontId="2" fillId="0" borderId="1" xfId="1" applyNumberFormat="1" applyFont="1" applyBorder="1" applyAlignment="1"/>
    <xf numFmtId="167" fontId="0" fillId="7" borderId="1" xfId="2" applyNumberFormat="1" applyFont="1" applyFill="1" applyBorder="1"/>
    <xf numFmtId="167" fontId="3" fillId="7" borderId="1" xfId="2" applyNumberFormat="1" applyFont="1" applyFill="1" applyBorder="1"/>
    <xf numFmtId="43" fontId="0" fillId="0" borderId="1" xfId="0" applyNumberFormat="1" applyBorder="1"/>
    <xf numFmtId="167" fontId="11" fillId="0" borderId="1" xfId="2" applyNumberFormat="1" applyFont="1" applyBorder="1"/>
    <xf numFmtId="44" fontId="9" fillId="0" borderId="1" xfId="2" applyFont="1" applyBorder="1" applyAlignment="1"/>
    <xf numFmtId="44" fontId="0" fillId="0" borderId="1" xfId="2" applyFont="1" applyBorder="1" applyAlignment="1"/>
    <xf numFmtId="44" fontId="2" fillId="0" borderId="1" xfId="2" applyFont="1" applyBorder="1" applyAlignment="1"/>
    <xf numFmtId="0" fontId="12" fillId="0" borderId="0" xfId="0" applyFont="1"/>
    <xf numFmtId="0" fontId="1" fillId="8" borderId="0" xfId="0" applyFont="1" applyFill="1" applyAlignment="1">
      <alignment horizontal="center" vertical="center" wrapText="1"/>
    </xf>
    <xf numFmtId="0" fontId="1" fillId="8" borderId="4" xfId="0" applyFont="1" applyFill="1" applyBorder="1" applyAlignment="1">
      <alignment horizontal="center" wrapText="1"/>
    </xf>
    <xf numFmtId="167" fontId="0" fillId="0" borderId="0" xfId="0" applyNumberFormat="1"/>
    <xf numFmtId="167" fontId="0" fillId="0" borderId="1" xfId="0" applyNumberFormat="1" applyBorder="1"/>
    <xf numFmtId="167" fontId="2" fillId="0" borderId="1" xfId="0" applyNumberFormat="1" applyFont="1" applyBorder="1"/>
    <xf numFmtId="0" fontId="1" fillId="9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/>
    <xf numFmtId="164" fontId="0" fillId="3" borderId="1" xfId="1" applyNumberFormat="1" applyFont="1" applyFill="1" applyBorder="1"/>
    <xf numFmtId="44" fontId="0" fillId="0" borderId="0" xfId="0" applyNumberFormat="1" applyAlignment="1"/>
    <xf numFmtId="44" fontId="13" fillId="0" borderId="1" xfId="2" applyFont="1" applyBorder="1"/>
    <xf numFmtId="0" fontId="14" fillId="5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6" borderId="3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9" fillId="0" borderId="1" xfId="1" applyNumberFormat="1" applyFont="1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12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'COSTEO X ACTIVIDADES'!$A$54</c:f>
              <c:strCache>
                <c:ptCount val="1"/>
                <c:pt idx="0">
                  <c:v>Total Ventas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'COSTEO X ACTIVIDADES'!$B$53:$E$53</c:f>
              <c:strCache>
                <c:ptCount val="4"/>
                <c:pt idx="0">
                  <c:v>Producto A</c:v>
                </c:pt>
                <c:pt idx="1">
                  <c:v>Producto B</c:v>
                </c:pt>
                <c:pt idx="2">
                  <c:v>Producto C</c:v>
                </c:pt>
                <c:pt idx="3">
                  <c:v>Producto D</c:v>
                </c:pt>
              </c:strCache>
            </c:strRef>
          </c:cat>
          <c:val>
            <c:numRef>
              <c:f>'COSTEO X ACTIVIDADES'!$B$54:$E$54</c:f>
              <c:numCache>
                <c:formatCode>_("S/"* #,##0.00_);_("S/"* \(#,##0.00\);_("S/"* "-"??_);_(@_)</c:formatCode>
                <c:ptCount val="4"/>
                <c:pt idx="0">
                  <c:v>10000000</c:v>
                </c:pt>
                <c:pt idx="1">
                  <c:v>30000000</c:v>
                </c:pt>
                <c:pt idx="2">
                  <c:v>4000000</c:v>
                </c:pt>
                <c:pt idx="3">
                  <c:v>1500000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D-4849-AEF4-B71C3FA862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84741375"/>
        <c:axId val="1284740543"/>
      </c:barChart>
      <c:catAx>
        <c:axId val="128474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4740543"/>
        <c:crosses val="autoZero"/>
        <c:auto val="1"/>
        <c:lblAlgn val="ctr"/>
        <c:lblOffset val="100"/>
        <c:noMultiLvlLbl val="0"/>
      </c:catAx>
      <c:valAx>
        <c:axId val="128474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S/&quot;* #,##0.00_);_(&quot;S/&quot;* \(#,##0.00\);_(&quot;S/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474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'COSTEO X ACTIVIDADES'!$A$58</c:f>
              <c:strCache>
                <c:ptCount val="1"/>
                <c:pt idx="0">
                  <c:v>Utilidad Operativa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4.0767383396857152E-3"/>
                  <c:y val="-8.8833544097588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C-4555-849E-812FDE8EB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'COSTEO X ACTIVIDADES'!$B$53:$E$53</c:f>
              <c:strCache>
                <c:ptCount val="4"/>
                <c:pt idx="0">
                  <c:v>Producto A</c:v>
                </c:pt>
                <c:pt idx="1">
                  <c:v>Producto B</c:v>
                </c:pt>
                <c:pt idx="2">
                  <c:v>Producto C</c:v>
                </c:pt>
                <c:pt idx="3">
                  <c:v>Producto D</c:v>
                </c:pt>
              </c:strCache>
            </c:strRef>
          </c:cat>
          <c:val>
            <c:numRef>
              <c:f>'COSTEO X ACTIVIDADES'!$B$58:$E$58</c:f>
              <c:numCache>
                <c:formatCode>_("S/"* #,##0.00_);_("S/"* \(#,##0.00\);_("S/"* "-"??_);_(@_)</c:formatCode>
                <c:ptCount val="4"/>
                <c:pt idx="0">
                  <c:v>810432.05643461365</c:v>
                </c:pt>
                <c:pt idx="1">
                  <c:v>6664929.5269947425</c:v>
                </c:pt>
                <c:pt idx="2">
                  <c:v>-958926.1544082521</c:v>
                </c:pt>
                <c:pt idx="3">
                  <c:v>-2216435.4290211066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C-4555-849E-812FDE8EB7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278502287"/>
        <c:axId val="1278500207"/>
      </c:barChart>
      <c:catAx>
        <c:axId val="1278502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500207"/>
        <c:crosses val="autoZero"/>
        <c:auto val="1"/>
        <c:lblAlgn val="ctr"/>
        <c:lblOffset val="100"/>
        <c:noMultiLvlLbl val="0"/>
      </c:catAx>
      <c:valAx>
        <c:axId val="1278500207"/>
        <c:scaling>
          <c:orientation val="minMax"/>
        </c:scaling>
        <c:delete val="0"/>
        <c:axPos val="l"/>
        <c:numFmt formatCode="_(&quot;S/&quot;* #,##0.00_);_(&quot;S/&quot;* \(#,##0.00\);_(&quot;S/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502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'COSTEO TRADICIONAL'!$A$41</c:f>
              <c:strCache>
                <c:ptCount val="1"/>
                <c:pt idx="0">
                  <c:v>Total Ventas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'COSTEO TRADICIONAL'!$B$40:$E$40</c:f>
              <c:strCache>
                <c:ptCount val="4"/>
                <c:pt idx="0">
                  <c:v>Producto A</c:v>
                </c:pt>
                <c:pt idx="1">
                  <c:v>Producto B</c:v>
                </c:pt>
                <c:pt idx="2">
                  <c:v>Producto C</c:v>
                </c:pt>
                <c:pt idx="3">
                  <c:v>Producto D</c:v>
                </c:pt>
              </c:strCache>
            </c:strRef>
          </c:cat>
          <c:val>
            <c:numRef>
              <c:f>'COSTEO TRADICIONAL'!$B$41:$E$41</c:f>
              <c:numCache>
                <c:formatCode>_("S/"* #,##0.00_);_("S/"* \(#,##0.00\);_("S/"* "-"??_);_(@_)</c:formatCode>
                <c:ptCount val="4"/>
                <c:pt idx="0">
                  <c:v>10000000</c:v>
                </c:pt>
                <c:pt idx="1">
                  <c:v>30000000</c:v>
                </c:pt>
                <c:pt idx="2">
                  <c:v>4000000</c:v>
                </c:pt>
                <c:pt idx="3">
                  <c:v>1500000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A-4179-B9AD-C0ADE24FBF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57116991"/>
        <c:axId val="2057115327"/>
      </c:barChart>
      <c:catAx>
        <c:axId val="2057116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57115327"/>
        <c:crosses val="autoZero"/>
        <c:auto val="1"/>
        <c:lblAlgn val="ctr"/>
        <c:lblOffset val="100"/>
        <c:noMultiLvlLbl val="0"/>
      </c:catAx>
      <c:valAx>
        <c:axId val="2057115327"/>
        <c:scaling>
          <c:orientation val="minMax"/>
        </c:scaling>
        <c:delete val="1"/>
        <c:axPos val="l"/>
        <c:numFmt formatCode="_(&quot;S/&quot;* #,##0.00_);_(&quot;S/&quot;* \(#,##0.00\);_(&quot;S/&quot;* &quot;-&quot;??_);_(@_)" sourceLinked="1"/>
        <c:majorTickMark val="none"/>
        <c:minorTickMark val="none"/>
        <c:tickLblPos val="nextTo"/>
        <c:crossAx val="205711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'COSTEO TRADICIONAL'!$A$45</c:f>
              <c:strCache>
                <c:ptCount val="1"/>
                <c:pt idx="0">
                  <c:v>Utilidad Operativa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'COSTEO TRADICIONAL'!$B$45:$E$45</c:f>
              <c:numCache>
                <c:formatCode>_("S/"* #,##0.00_);_("S/"* \(#,##0.00\);_("S/"* "-"??_);_(@_)</c:formatCode>
                <c:ptCount val="4"/>
                <c:pt idx="0">
                  <c:v>-139356.93935693987</c:v>
                </c:pt>
                <c:pt idx="1">
                  <c:v>3530077.3300773315</c:v>
                </c:pt>
                <c:pt idx="2">
                  <c:v>519072.03907203884</c:v>
                </c:pt>
                <c:pt idx="3">
                  <c:v>390207.57020757033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2-463D-B429-2515604721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9958111"/>
        <c:axId val="9957279"/>
      </c:barChart>
      <c:catAx>
        <c:axId val="9958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57279"/>
        <c:crosses val="autoZero"/>
        <c:auto val="1"/>
        <c:lblAlgn val="ctr"/>
        <c:lblOffset val="100"/>
        <c:noMultiLvlLbl val="0"/>
      </c:catAx>
      <c:valAx>
        <c:axId val="9957279"/>
        <c:scaling>
          <c:orientation val="minMax"/>
        </c:scaling>
        <c:delete val="1"/>
        <c:axPos val="l"/>
        <c:numFmt formatCode="_(&quot;S/&quot;* #,##0.00_);_(&quot;S/&quot;* \(#,##0.00\);_(&quot;S/&quot;* &quot;-&quot;??_);_(@_)" sourceLinked="1"/>
        <c:majorTickMark val="none"/>
        <c:minorTickMark val="none"/>
        <c:tickLblPos val="nextTo"/>
        <c:crossAx val="9958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44823</xdr:colOff>
      <xdr:row>12</xdr:row>
      <xdr:rowOff>89647</xdr:rowOff>
    </xdr:from>
    <xdr:to>
      <xdr:col>20</xdr:col>
      <xdr:colOff>246529</xdr:colOff>
      <xdr:row>15</xdr:row>
      <xdr:rowOff>0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2B9AB67C-FA3A-D46F-7D54-287943EA5D66}"/>
            </a:ext>
          </a:extLst>
        </xdr:cNvPr>
        <xdr:cNvSpPr/>
      </xdr:nvSpPr>
      <xdr:spPr>
        <a:xfrm>
          <a:off x="19968882" y="2846294"/>
          <a:ext cx="201706" cy="481853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20</xdr:col>
      <xdr:colOff>40341</xdr:colOff>
      <xdr:row>25</xdr:row>
      <xdr:rowOff>544605</xdr:rowOff>
    </xdr:from>
    <xdr:to>
      <xdr:col>20</xdr:col>
      <xdr:colOff>242047</xdr:colOff>
      <xdr:row>28</xdr:row>
      <xdr:rowOff>73958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A448F53B-BF41-43A0-9237-CE268E04857E}"/>
            </a:ext>
          </a:extLst>
        </xdr:cNvPr>
        <xdr:cNvSpPr/>
      </xdr:nvSpPr>
      <xdr:spPr>
        <a:xfrm>
          <a:off x="19964400" y="5822576"/>
          <a:ext cx="201706" cy="481853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23</xdr:col>
      <xdr:colOff>100853</xdr:colOff>
      <xdr:row>22</xdr:row>
      <xdr:rowOff>0</xdr:rowOff>
    </xdr:from>
    <xdr:to>
      <xdr:col>23</xdr:col>
      <xdr:colOff>683559</xdr:colOff>
      <xdr:row>25</xdr:row>
      <xdr:rowOff>257735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4E146800-3776-BA98-C384-C54CEFC2980F}"/>
            </a:ext>
          </a:extLst>
        </xdr:cNvPr>
        <xdr:cNvCxnSpPr/>
      </xdr:nvCxnSpPr>
      <xdr:spPr>
        <a:xfrm flipV="1">
          <a:off x="21829059" y="4706471"/>
          <a:ext cx="582706" cy="8292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11206</xdr:colOff>
      <xdr:row>16</xdr:row>
      <xdr:rowOff>56029</xdr:rowOff>
    </xdr:from>
    <xdr:to>
      <xdr:col>23</xdr:col>
      <xdr:colOff>672353</xdr:colOff>
      <xdr:row>19</xdr:row>
      <xdr:rowOff>156882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66A824E-A970-7A58-F8A2-DFE36B9CD5E1}"/>
            </a:ext>
          </a:extLst>
        </xdr:cNvPr>
        <xdr:cNvCxnSpPr/>
      </xdr:nvCxnSpPr>
      <xdr:spPr>
        <a:xfrm>
          <a:off x="21739412" y="3574676"/>
          <a:ext cx="661147" cy="6723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61</xdr:row>
      <xdr:rowOff>73959</xdr:rowOff>
    </xdr:from>
    <xdr:to>
      <xdr:col>4</xdr:col>
      <xdr:colOff>145676</xdr:colOff>
      <xdr:row>75</xdr:row>
      <xdr:rowOff>150159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65631E-211A-BF29-5B4D-92EC62BA8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179292</xdr:colOff>
      <xdr:row>61</xdr:row>
      <xdr:rowOff>85165</xdr:rowOff>
    </xdr:from>
    <xdr:to>
      <xdr:col>10</xdr:col>
      <xdr:colOff>179293</xdr:colOff>
      <xdr:row>75</xdr:row>
      <xdr:rowOff>134470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86704A9-F798-0127-E1DC-7C3D49153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180415</xdr:rowOff>
    </xdr:from>
    <xdr:to>
      <xdr:col>4</xdr:col>
      <xdr:colOff>112059</xdr:colOff>
      <xdr:row>63</xdr:row>
      <xdr:rowOff>66115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C0F29D-E302-97C4-D833-516207E741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285749</xdr:colOff>
      <xdr:row>49</xdr:row>
      <xdr:rowOff>51546</xdr:rowOff>
    </xdr:from>
    <xdr:to>
      <xdr:col>8</xdr:col>
      <xdr:colOff>644337</xdr:colOff>
      <xdr:row>63</xdr:row>
      <xdr:rowOff>127746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A4848E-CB85-7F70-CFC5-B7F7E922C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9A5C-24C7-410B-A5AF-F2B26D3CB4AF}">
  <dimension ref="A1:J45"/>
  <sheetViews>
    <sheetView topLeftCell="A22" zoomScaleNormal="100" workbookViewId="0">
      <selection activeCell="H34" sqref="H34"/>
    </sheetView>
  </sheetViews>
  <sheetFormatPr baseColWidth="10" defaultRowHeight="15" x14ac:dyDescent="0.25"/>
  <cols>
    <col min="1" max="1" width="14.85546875" customWidth="1"/>
    <col min="2" max="7" width="14.7109375" customWidth="1"/>
    <col min="8" max="8" width="16.7109375" customWidth="1"/>
    <col min="9" max="9" width="12.5703125" bestFit="1" customWidth="1"/>
  </cols>
  <sheetData>
    <row r="1" spans="1:8" x14ac:dyDescent="0.25">
      <c r="A1" s="4" t="s">
        <v>44</v>
      </c>
    </row>
    <row r="3" spans="1:8" x14ac:dyDescent="0.25">
      <c r="A3" s="20" t="s">
        <v>29</v>
      </c>
    </row>
    <row r="4" spans="1:8" ht="18.75" x14ac:dyDescent="0.4">
      <c r="A4" s="19" t="s">
        <v>26</v>
      </c>
    </row>
    <row r="5" spans="1:8" ht="18.75" x14ac:dyDescent="0.4">
      <c r="A5" s="19"/>
    </row>
    <row r="6" spans="1:8" ht="18.75" x14ac:dyDescent="0.4">
      <c r="A6" s="21" t="s">
        <v>64</v>
      </c>
    </row>
    <row r="7" spans="1:8" s="13" customFormat="1" ht="45" x14ac:dyDescent="0.25">
      <c r="A7" s="12" t="s">
        <v>4</v>
      </c>
      <c r="B7" s="12" t="s">
        <v>5</v>
      </c>
      <c r="C7" s="12" t="s">
        <v>6</v>
      </c>
      <c r="D7" s="12" t="s">
        <v>7</v>
      </c>
      <c r="F7" s="12" t="s">
        <v>63</v>
      </c>
      <c r="G7" s="12" t="s">
        <v>28</v>
      </c>
    </row>
    <row r="8" spans="1:8" x14ac:dyDescent="0.25">
      <c r="A8" s="1" t="s">
        <v>0</v>
      </c>
      <c r="B8" s="8">
        <v>4000</v>
      </c>
      <c r="C8" s="26">
        <v>200</v>
      </c>
      <c r="D8" s="26">
        <v>100</v>
      </c>
      <c r="F8" s="26">
        <f>+B8*C8</f>
        <v>800000</v>
      </c>
      <c r="G8" s="26">
        <f>+B8*D8</f>
        <v>400000</v>
      </c>
    </row>
    <row r="9" spans="1:8" x14ac:dyDescent="0.25">
      <c r="A9" s="1" t="s">
        <v>1</v>
      </c>
      <c r="B9" s="8">
        <v>10000</v>
      </c>
      <c r="C9" s="26">
        <v>300</v>
      </c>
      <c r="D9" s="26">
        <v>80</v>
      </c>
      <c r="F9" s="26">
        <f t="shared" ref="F9:F11" si="0">+B9*C9</f>
        <v>3000000</v>
      </c>
      <c r="G9" s="26">
        <f t="shared" ref="G9:G11" si="1">+B9*D9</f>
        <v>800000</v>
      </c>
    </row>
    <row r="10" spans="1:8" x14ac:dyDescent="0.25">
      <c r="A10" s="1" t="s">
        <v>2</v>
      </c>
      <c r="B10" s="8">
        <v>2000</v>
      </c>
      <c r="C10" s="26">
        <v>100</v>
      </c>
      <c r="D10" s="26">
        <v>60</v>
      </c>
      <c r="F10" s="26">
        <f t="shared" si="0"/>
        <v>200000</v>
      </c>
      <c r="G10" s="26">
        <f t="shared" si="1"/>
        <v>120000</v>
      </c>
    </row>
    <row r="11" spans="1:8" x14ac:dyDescent="0.25">
      <c r="A11" s="1" t="s">
        <v>3</v>
      </c>
      <c r="B11" s="8">
        <v>1000</v>
      </c>
      <c r="C11" s="26">
        <v>50</v>
      </c>
      <c r="D11" s="26">
        <v>30</v>
      </c>
      <c r="F11" s="26">
        <f t="shared" si="0"/>
        <v>50000</v>
      </c>
      <c r="G11" s="26">
        <f t="shared" si="1"/>
        <v>30000</v>
      </c>
    </row>
    <row r="12" spans="1:8" x14ac:dyDescent="0.25">
      <c r="A12" s="10" t="s">
        <v>16</v>
      </c>
      <c r="B12" s="24">
        <f>SUM(B8:B11)</f>
        <v>17000</v>
      </c>
      <c r="C12" s="3"/>
      <c r="D12" s="3"/>
      <c r="F12" s="27">
        <f>SUM(F8:F11)</f>
        <v>4050000</v>
      </c>
      <c r="G12" s="27">
        <f>SUM(G8:G11)</f>
        <v>1350000</v>
      </c>
    </row>
    <row r="13" spans="1:8" x14ac:dyDescent="0.25">
      <c r="A13" s="2"/>
      <c r="B13" s="3"/>
      <c r="C13" s="3"/>
      <c r="D13" s="3"/>
      <c r="E13" s="22"/>
      <c r="F13" s="23"/>
      <c r="G13" s="23"/>
    </row>
    <row r="14" spans="1:8" x14ac:dyDescent="0.25">
      <c r="A14" s="2"/>
      <c r="B14" s="3"/>
      <c r="C14" s="3"/>
      <c r="D14" s="3"/>
      <c r="E14" s="22"/>
      <c r="F14" s="23"/>
      <c r="G14" s="23"/>
    </row>
    <row r="15" spans="1:8" ht="18.75" x14ac:dyDescent="0.4">
      <c r="A15" s="21" t="s">
        <v>9</v>
      </c>
    </row>
    <row r="16" spans="1:8" s="14" customFormat="1" ht="30" x14ac:dyDescent="0.25">
      <c r="A16" s="12" t="s">
        <v>8</v>
      </c>
      <c r="B16" s="12" t="s">
        <v>10</v>
      </c>
      <c r="C16" s="12" t="s">
        <v>11</v>
      </c>
      <c r="D16" s="12" t="s">
        <v>12</v>
      </c>
      <c r="E16" s="12" t="s">
        <v>13</v>
      </c>
      <c r="F16" s="12" t="s">
        <v>14</v>
      </c>
      <c r="G16" s="12" t="s">
        <v>15</v>
      </c>
      <c r="H16" s="12" t="s">
        <v>16</v>
      </c>
    </row>
    <row r="17" spans="1:10" x14ac:dyDescent="0.25">
      <c r="A17" s="11" t="s">
        <v>17</v>
      </c>
      <c r="B17" s="26"/>
      <c r="C17" s="26">
        <v>1000000</v>
      </c>
      <c r="D17" s="26">
        <v>210000</v>
      </c>
      <c r="E17" s="26"/>
      <c r="F17" s="26">
        <v>525000</v>
      </c>
      <c r="G17" s="26">
        <v>250000</v>
      </c>
      <c r="H17" s="26">
        <f>SUM(B17:G17)</f>
        <v>1985000</v>
      </c>
      <c r="I17" s="16"/>
      <c r="J17" s="17"/>
    </row>
    <row r="18" spans="1:10" x14ac:dyDescent="0.25">
      <c r="A18" s="11" t="s">
        <v>18</v>
      </c>
      <c r="B18" s="26"/>
      <c r="C18" s="26">
        <v>257500</v>
      </c>
      <c r="D18" s="26">
        <v>250000</v>
      </c>
      <c r="E18" s="26"/>
      <c r="F18" s="26"/>
      <c r="G18" s="26"/>
      <c r="H18" s="26">
        <f t="shared" ref="H18:H25" si="2">SUM(B18:G18)</f>
        <v>507500</v>
      </c>
    </row>
    <row r="19" spans="1:10" x14ac:dyDescent="0.25">
      <c r="A19" s="11" t="s">
        <v>19</v>
      </c>
      <c r="B19" s="26">
        <v>381500</v>
      </c>
      <c r="C19" s="26">
        <v>175000</v>
      </c>
      <c r="D19" s="26">
        <v>150000</v>
      </c>
      <c r="E19" s="26">
        <v>447500</v>
      </c>
      <c r="F19" s="26">
        <v>180000</v>
      </c>
      <c r="G19" s="26"/>
      <c r="H19" s="26">
        <f t="shared" si="2"/>
        <v>1334000</v>
      </c>
    </row>
    <row r="20" spans="1:10" x14ac:dyDescent="0.25">
      <c r="A20" s="11" t="s">
        <v>20</v>
      </c>
      <c r="B20" s="26"/>
      <c r="C20" s="26">
        <v>200000</v>
      </c>
      <c r="D20" s="26">
        <v>75000</v>
      </c>
      <c r="E20" s="26"/>
      <c r="F20" s="26"/>
      <c r="G20" s="26">
        <v>50000</v>
      </c>
      <c r="H20" s="26">
        <f t="shared" si="2"/>
        <v>325000</v>
      </c>
    </row>
    <row r="21" spans="1:10" x14ac:dyDescent="0.25">
      <c r="A21" s="11" t="s">
        <v>21</v>
      </c>
      <c r="B21" s="26"/>
      <c r="C21" s="26">
        <v>2750000</v>
      </c>
      <c r="D21" s="26">
        <v>1000000</v>
      </c>
      <c r="E21" s="26">
        <v>500000</v>
      </c>
      <c r="F21" s="26">
        <v>135000</v>
      </c>
      <c r="G21" s="26">
        <v>500000</v>
      </c>
      <c r="H21" s="26">
        <f t="shared" si="2"/>
        <v>4885000</v>
      </c>
    </row>
    <row r="22" spans="1:10" x14ac:dyDescent="0.25">
      <c r="A22" s="11" t="s">
        <v>22</v>
      </c>
      <c r="B22" s="26"/>
      <c r="C22" s="26"/>
      <c r="D22" s="26"/>
      <c r="E22" s="26"/>
      <c r="F22" s="26"/>
      <c r="G22" s="26">
        <v>102500</v>
      </c>
      <c r="H22" s="26">
        <f t="shared" si="2"/>
        <v>102500</v>
      </c>
    </row>
    <row r="23" spans="1:10" x14ac:dyDescent="0.25">
      <c r="A23" s="11" t="s">
        <v>23</v>
      </c>
      <c r="B23" s="26">
        <v>1335250</v>
      </c>
      <c r="C23" s="26"/>
      <c r="D23" s="26">
        <v>625000</v>
      </c>
      <c r="E23" s="26">
        <v>1000000</v>
      </c>
      <c r="F23" s="26">
        <v>250000</v>
      </c>
      <c r="G23" s="26"/>
      <c r="H23" s="26">
        <f t="shared" si="2"/>
        <v>3210250</v>
      </c>
    </row>
    <row r="24" spans="1:10" x14ac:dyDescent="0.25">
      <c r="A24" s="11" t="s">
        <v>24</v>
      </c>
      <c r="B24" s="26">
        <v>190750</v>
      </c>
      <c r="C24" s="26">
        <v>220000</v>
      </c>
      <c r="D24" s="26">
        <v>245000</v>
      </c>
      <c r="E24" s="26">
        <v>140000</v>
      </c>
      <c r="F24" s="26">
        <v>112500</v>
      </c>
      <c r="G24" s="26">
        <v>147500</v>
      </c>
      <c r="H24" s="26">
        <f t="shared" si="2"/>
        <v>1055750</v>
      </c>
    </row>
    <row r="25" spans="1:10" x14ac:dyDescent="0.25">
      <c r="A25" s="11" t="s">
        <v>25</v>
      </c>
      <c r="B25" s="26">
        <v>155000</v>
      </c>
      <c r="C25" s="26"/>
      <c r="D25" s="26">
        <v>75000</v>
      </c>
      <c r="E25" s="26">
        <v>150000</v>
      </c>
      <c r="F25" s="26">
        <v>120000</v>
      </c>
      <c r="G25" s="26">
        <v>95000</v>
      </c>
      <c r="H25" s="26">
        <f t="shared" si="2"/>
        <v>595000</v>
      </c>
    </row>
    <row r="26" spans="1:10" s="4" customFormat="1" x14ac:dyDescent="0.25">
      <c r="A26" s="10" t="s">
        <v>16</v>
      </c>
      <c r="B26" s="27">
        <f>SUM(B17:B25)</f>
        <v>2062500</v>
      </c>
      <c r="C26" s="27">
        <f t="shared" ref="C26:H26" si="3">SUM(C17:C25)</f>
        <v>4602500</v>
      </c>
      <c r="D26" s="27">
        <f t="shared" si="3"/>
        <v>2630000</v>
      </c>
      <c r="E26" s="27">
        <f t="shared" si="3"/>
        <v>2237500</v>
      </c>
      <c r="F26" s="27">
        <f t="shared" si="3"/>
        <v>1322500</v>
      </c>
      <c r="G26" s="27">
        <f t="shared" si="3"/>
        <v>1145000</v>
      </c>
      <c r="H26" s="27">
        <f t="shared" si="3"/>
        <v>14000000</v>
      </c>
    </row>
    <row r="27" spans="1:10" x14ac:dyDescent="0.25">
      <c r="B27" s="18"/>
      <c r="C27" s="18"/>
      <c r="D27" s="18"/>
      <c r="E27" s="18"/>
      <c r="F27" s="18"/>
      <c r="G27" s="18"/>
      <c r="H27" s="18"/>
    </row>
    <row r="28" spans="1:10" x14ac:dyDescent="0.25">
      <c r="B28" s="17"/>
      <c r="C28" s="17"/>
      <c r="D28" s="17"/>
      <c r="E28" s="17"/>
      <c r="F28" s="17"/>
      <c r="G28" s="17"/>
      <c r="H28" s="17"/>
    </row>
    <row r="29" spans="1:10" ht="18.75" x14ac:dyDescent="0.4">
      <c r="A29" s="21" t="s">
        <v>32</v>
      </c>
    </row>
    <row r="30" spans="1:10" x14ac:dyDescent="0.25">
      <c r="A30" s="12" t="s">
        <v>33</v>
      </c>
      <c r="B30" s="12" t="s">
        <v>34</v>
      </c>
      <c r="C30" s="12" t="s">
        <v>0</v>
      </c>
      <c r="D30" s="12" t="s">
        <v>1</v>
      </c>
      <c r="E30" s="12" t="s">
        <v>2</v>
      </c>
      <c r="F30" s="12" t="s">
        <v>3</v>
      </c>
      <c r="G30" s="12" t="s">
        <v>16</v>
      </c>
    </row>
    <row r="31" spans="1:10" x14ac:dyDescent="0.25">
      <c r="A31" s="11" t="s">
        <v>35</v>
      </c>
      <c r="B31" s="8" t="s">
        <v>57</v>
      </c>
      <c r="C31" s="26">
        <v>400</v>
      </c>
      <c r="D31" s="26">
        <v>200</v>
      </c>
      <c r="E31" s="26">
        <v>800</v>
      </c>
      <c r="F31" s="26">
        <v>1000</v>
      </c>
      <c r="G31" s="26">
        <f>SUM(C31:F31)</f>
        <v>2400</v>
      </c>
    </row>
    <row r="32" spans="1:10" x14ac:dyDescent="0.25">
      <c r="A32" s="11" t="s">
        <v>36</v>
      </c>
      <c r="B32" s="8" t="s">
        <v>41</v>
      </c>
      <c r="C32" s="8">
        <v>8000</v>
      </c>
      <c r="D32" s="8">
        <v>20000</v>
      </c>
      <c r="E32" s="8">
        <v>10000</v>
      </c>
      <c r="F32" s="8">
        <v>8000</v>
      </c>
      <c r="G32" s="8">
        <f t="shared" ref="G32:G36" si="4">SUM(C32:F32)</f>
        <v>46000</v>
      </c>
    </row>
    <row r="33" spans="1:7" x14ac:dyDescent="0.25">
      <c r="A33" s="11" t="s">
        <v>37</v>
      </c>
      <c r="B33" s="8" t="s">
        <v>25</v>
      </c>
      <c r="C33" s="90">
        <v>1440</v>
      </c>
      <c r="D33" s="90">
        <v>4800</v>
      </c>
      <c r="E33" s="90">
        <v>320</v>
      </c>
      <c r="F33" s="90">
        <v>240</v>
      </c>
      <c r="G33" s="90">
        <f t="shared" si="4"/>
        <v>6800</v>
      </c>
    </row>
    <row r="34" spans="1:7" x14ac:dyDescent="0.25">
      <c r="A34" s="11" t="s">
        <v>38</v>
      </c>
      <c r="B34" s="8" t="s">
        <v>58</v>
      </c>
      <c r="C34" s="8">
        <v>2600</v>
      </c>
      <c r="D34" s="8">
        <v>400</v>
      </c>
      <c r="E34" s="8">
        <v>1600</v>
      </c>
      <c r="F34" s="8">
        <v>2400</v>
      </c>
      <c r="G34" s="8">
        <f t="shared" si="4"/>
        <v>7000</v>
      </c>
    </row>
    <row r="35" spans="1:7" x14ac:dyDescent="0.25">
      <c r="A35" s="11" t="s">
        <v>39</v>
      </c>
      <c r="B35" s="8" t="s">
        <v>42</v>
      </c>
      <c r="C35" s="8">
        <v>12000</v>
      </c>
      <c r="D35" s="8">
        <v>10000</v>
      </c>
      <c r="E35" s="8">
        <v>8000</v>
      </c>
      <c r="F35" s="8">
        <v>10000</v>
      </c>
      <c r="G35" s="8">
        <f t="shared" si="4"/>
        <v>40000</v>
      </c>
    </row>
    <row r="36" spans="1:7" x14ac:dyDescent="0.25">
      <c r="A36" s="11" t="s">
        <v>40</v>
      </c>
      <c r="B36" s="8" t="s">
        <v>43</v>
      </c>
      <c r="C36" s="8">
        <v>8000</v>
      </c>
      <c r="D36" s="8">
        <v>20000</v>
      </c>
      <c r="E36" s="8">
        <v>4000</v>
      </c>
      <c r="F36" s="8">
        <v>2000</v>
      </c>
      <c r="G36" s="8">
        <f t="shared" si="4"/>
        <v>34000</v>
      </c>
    </row>
    <row r="39" spans="1:7" ht="18.75" x14ac:dyDescent="0.4">
      <c r="A39" s="21" t="s">
        <v>45</v>
      </c>
    </row>
    <row r="40" spans="1:7" ht="30" x14ac:dyDescent="0.25">
      <c r="A40" s="12" t="s">
        <v>46</v>
      </c>
      <c r="B40" s="75" t="s">
        <v>101</v>
      </c>
      <c r="C40" s="12" t="s">
        <v>7</v>
      </c>
      <c r="D40" s="12" t="s">
        <v>47</v>
      </c>
    </row>
    <row r="41" spans="1:7" x14ac:dyDescent="0.25">
      <c r="A41" s="1" t="s">
        <v>0</v>
      </c>
      <c r="B41" s="8">
        <v>4000</v>
      </c>
      <c r="C41" s="26">
        <v>100</v>
      </c>
      <c r="D41" s="26">
        <f>+B41*C41</f>
        <v>400000</v>
      </c>
    </row>
    <row r="42" spans="1:7" x14ac:dyDescent="0.25">
      <c r="A42" s="1" t="s">
        <v>1</v>
      </c>
      <c r="B42" s="8">
        <v>10000</v>
      </c>
      <c r="C42" s="26">
        <v>80</v>
      </c>
      <c r="D42" s="26">
        <f t="shared" ref="D42:D44" si="5">+B42*C42</f>
        <v>800000</v>
      </c>
    </row>
    <row r="43" spans="1:7" x14ac:dyDescent="0.25">
      <c r="A43" s="1" t="s">
        <v>2</v>
      </c>
      <c r="B43" s="8">
        <v>2000</v>
      </c>
      <c r="C43" s="26">
        <v>60</v>
      </c>
      <c r="D43" s="26">
        <f t="shared" si="5"/>
        <v>120000</v>
      </c>
    </row>
    <row r="44" spans="1:7" x14ac:dyDescent="0.25">
      <c r="A44" s="1" t="s">
        <v>3</v>
      </c>
      <c r="B44" s="8">
        <v>1000</v>
      </c>
      <c r="C44" s="26">
        <v>30</v>
      </c>
      <c r="D44" s="26">
        <f t="shared" si="5"/>
        <v>30000</v>
      </c>
    </row>
    <row r="45" spans="1:7" x14ac:dyDescent="0.25">
      <c r="A45" s="10" t="s">
        <v>16</v>
      </c>
      <c r="B45" s="9">
        <f>SUM(B41:B44)</f>
        <v>17000</v>
      </c>
      <c r="C45" s="28"/>
      <c r="D45" s="27">
        <f t="shared" ref="D45" si="6">SUM(D41:D44)</f>
        <v>1350000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F518-F631-498A-BD2D-BC2E68A4B92A}">
  <dimension ref="A1:AB61"/>
  <sheetViews>
    <sheetView tabSelected="1" topLeftCell="A46" zoomScale="85" zoomScaleNormal="85" workbookViewId="0">
      <selection activeCell="E4" sqref="E4"/>
    </sheetView>
  </sheetViews>
  <sheetFormatPr baseColWidth="10" defaultRowHeight="15" x14ac:dyDescent="0.25"/>
  <cols>
    <col min="1" max="1" width="18.42578125" customWidth="1"/>
    <col min="2" max="8" width="16" customWidth="1"/>
    <col min="9" max="13" width="14.7109375" customWidth="1"/>
    <col min="15" max="20" width="14.85546875" customWidth="1"/>
    <col min="21" max="21" width="4.140625" customWidth="1"/>
  </cols>
  <sheetData>
    <row r="1" spans="1:23" x14ac:dyDescent="0.25">
      <c r="A1" s="4" t="s">
        <v>44</v>
      </c>
    </row>
    <row r="3" spans="1:23" ht="18.75" x14ac:dyDescent="0.4">
      <c r="A3" s="21" t="s">
        <v>30</v>
      </c>
    </row>
    <row r="6" spans="1:23" ht="18.75" x14ac:dyDescent="0.4">
      <c r="A6" s="47" t="s">
        <v>85</v>
      </c>
      <c r="H6" s="47" t="s">
        <v>88</v>
      </c>
      <c r="O6" s="47" t="s">
        <v>90</v>
      </c>
    </row>
    <row r="7" spans="1:23" s="55" customFormat="1" x14ac:dyDescent="0.25">
      <c r="A7" s="52" t="s">
        <v>86</v>
      </c>
      <c r="B7" s="53"/>
      <c r="C7" s="53"/>
      <c r="D7" s="54">
        <v>2062500</v>
      </c>
      <c r="H7" s="52" t="s">
        <v>86</v>
      </c>
      <c r="I7" s="53"/>
      <c r="J7" s="53"/>
      <c r="K7" s="54">
        <v>4602500</v>
      </c>
      <c r="O7" s="52" t="s">
        <v>86</v>
      </c>
      <c r="P7" s="53"/>
      <c r="Q7" s="53"/>
      <c r="R7" s="54">
        <v>2630000</v>
      </c>
    </row>
    <row r="8" spans="1:23" x14ac:dyDescent="0.25">
      <c r="A8" s="29" t="s">
        <v>49</v>
      </c>
      <c r="B8" s="30"/>
      <c r="C8" s="30"/>
      <c r="D8" s="31" t="s">
        <v>57</v>
      </c>
      <c r="H8" s="29" t="s">
        <v>49</v>
      </c>
      <c r="I8" s="30"/>
      <c r="J8" s="30"/>
      <c r="K8" s="31" t="s">
        <v>89</v>
      </c>
      <c r="O8" s="29" t="s">
        <v>49</v>
      </c>
      <c r="P8" s="30"/>
      <c r="Q8" s="30"/>
      <c r="R8" s="31" t="s">
        <v>91</v>
      </c>
    </row>
    <row r="9" spans="1:23" x14ac:dyDescent="0.25">
      <c r="A9" s="29" t="s">
        <v>87</v>
      </c>
      <c r="B9" s="30"/>
      <c r="C9" s="30"/>
      <c r="D9" s="49">
        <v>2400</v>
      </c>
      <c r="H9" s="29" t="s">
        <v>87</v>
      </c>
      <c r="I9" s="30"/>
      <c r="J9" s="30"/>
      <c r="K9" s="31">
        <v>46000</v>
      </c>
      <c r="O9" s="29" t="s">
        <v>87</v>
      </c>
      <c r="P9" s="30"/>
      <c r="Q9" s="30"/>
      <c r="R9" s="49">
        <v>6800</v>
      </c>
    </row>
    <row r="10" spans="1:23" x14ac:dyDescent="0.25">
      <c r="A10" s="29" t="s">
        <v>51</v>
      </c>
      <c r="B10" s="30"/>
      <c r="C10" s="30"/>
      <c r="D10" s="50">
        <f>+D7/D9</f>
        <v>859.375</v>
      </c>
      <c r="H10" s="29" t="s">
        <v>51</v>
      </c>
      <c r="I10" s="30"/>
      <c r="J10" s="30"/>
      <c r="K10" s="50">
        <f>+K7/K9</f>
        <v>100.05434782608695</v>
      </c>
      <c r="O10" s="29" t="s">
        <v>51</v>
      </c>
      <c r="P10" s="30"/>
      <c r="Q10" s="30"/>
      <c r="R10" s="50">
        <f>+R7/R9</f>
        <v>386.76470588235293</v>
      </c>
    </row>
    <row r="11" spans="1:23" x14ac:dyDescent="0.25">
      <c r="A11" s="5"/>
      <c r="H11" s="5"/>
      <c r="O11" s="5"/>
    </row>
    <row r="12" spans="1:23" ht="45" x14ac:dyDescent="0.25">
      <c r="A12" s="12" t="s">
        <v>4</v>
      </c>
      <c r="B12" s="12" t="s">
        <v>54</v>
      </c>
      <c r="C12" s="12" t="s">
        <v>51</v>
      </c>
      <c r="D12" s="12" t="s">
        <v>55</v>
      </c>
      <c r="E12" s="75" t="s">
        <v>101</v>
      </c>
      <c r="F12" s="12" t="s">
        <v>59</v>
      </c>
      <c r="H12" s="12" t="s">
        <v>4</v>
      </c>
      <c r="I12" s="12" t="s">
        <v>54</v>
      </c>
      <c r="J12" s="12" t="s">
        <v>51</v>
      </c>
      <c r="K12" s="12" t="s">
        <v>55</v>
      </c>
      <c r="L12" s="75" t="s">
        <v>101</v>
      </c>
      <c r="M12" s="12" t="s">
        <v>59</v>
      </c>
      <c r="O12" s="12" t="s">
        <v>4</v>
      </c>
      <c r="P12" s="12" t="s">
        <v>54</v>
      </c>
      <c r="Q12" s="12" t="s">
        <v>51</v>
      </c>
      <c r="R12" s="12" t="s">
        <v>55</v>
      </c>
      <c r="S12" s="75" t="s">
        <v>101</v>
      </c>
      <c r="T12" s="12" t="s">
        <v>59</v>
      </c>
      <c r="V12" s="33" t="s">
        <v>4</v>
      </c>
      <c r="W12" s="33" t="s">
        <v>59</v>
      </c>
    </row>
    <row r="13" spans="1:23" x14ac:dyDescent="0.25">
      <c r="A13" s="1" t="s">
        <v>0</v>
      </c>
      <c r="B13" s="36">
        <v>400</v>
      </c>
      <c r="C13" s="51">
        <f>+D10</f>
        <v>859.375</v>
      </c>
      <c r="D13" s="36">
        <f>+B13*C13</f>
        <v>343750</v>
      </c>
      <c r="E13" s="8">
        <v>4000</v>
      </c>
      <c r="F13" s="48">
        <f>+D13/E13</f>
        <v>85.9375</v>
      </c>
      <c r="H13" s="1" t="s">
        <v>0</v>
      </c>
      <c r="I13" s="8">
        <v>8000</v>
      </c>
      <c r="J13" s="25">
        <f>+K10</f>
        <v>100.05434782608695</v>
      </c>
      <c r="K13" s="36">
        <f>+I13*J13</f>
        <v>800434.78260869568</v>
      </c>
      <c r="L13" s="8">
        <v>4000</v>
      </c>
      <c r="M13" s="48">
        <f>+K13/L13</f>
        <v>200.10869565217391</v>
      </c>
      <c r="O13" s="1" t="s">
        <v>0</v>
      </c>
      <c r="P13" s="56">
        <v>1440</v>
      </c>
      <c r="Q13" s="25">
        <f>+R10</f>
        <v>386.76470588235293</v>
      </c>
      <c r="R13" s="36">
        <f>+P13*Q13</f>
        <v>556941.17647058819</v>
      </c>
      <c r="S13" s="8">
        <v>4000</v>
      </c>
      <c r="T13" s="48">
        <f>+R13/S13</f>
        <v>139.23529411764704</v>
      </c>
      <c r="V13" s="1" t="s">
        <v>0</v>
      </c>
      <c r="W13" s="48">
        <f>+F13+M13+T13</f>
        <v>425.28148976982095</v>
      </c>
    </row>
    <row r="14" spans="1:23" x14ac:dyDescent="0.25">
      <c r="A14" s="1" t="s">
        <v>1</v>
      </c>
      <c r="B14" s="36">
        <v>200</v>
      </c>
      <c r="C14" s="51">
        <f>+C13</f>
        <v>859.375</v>
      </c>
      <c r="D14" s="36">
        <f t="shared" ref="D14:D16" si="0">+B14*C14</f>
        <v>171875</v>
      </c>
      <c r="E14" s="8">
        <v>10000</v>
      </c>
      <c r="F14" s="48">
        <f t="shared" ref="F14:F16" si="1">+D14/E14</f>
        <v>17.1875</v>
      </c>
      <c r="H14" s="1" t="s">
        <v>1</v>
      </c>
      <c r="I14" s="8">
        <v>20000</v>
      </c>
      <c r="J14" s="25">
        <f>+J13</f>
        <v>100.05434782608695</v>
      </c>
      <c r="K14" s="36">
        <f t="shared" ref="K14:K16" si="2">+I14*J14</f>
        <v>2001086.956521739</v>
      </c>
      <c r="L14" s="8">
        <v>10000</v>
      </c>
      <c r="M14" s="48">
        <f t="shared" ref="M14:M16" si="3">+K14/L14</f>
        <v>200.10869565217391</v>
      </c>
      <c r="O14" s="1" t="s">
        <v>1</v>
      </c>
      <c r="P14" s="56">
        <v>4800</v>
      </c>
      <c r="Q14" s="25">
        <f>+Q13</f>
        <v>386.76470588235293</v>
      </c>
      <c r="R14" s="36">
        <f t="shared" ref="R14:R16" si="4">+P14*Q14</f>
        <v>1856470.588235294</v>
      </c>
      <c r="S14" s="8">
        <v>10000</v>
      </c>
      <c r="T14" s="48">
        <f t="shared" ref="T14:T16" si="5">+R14/S14</f>
        <v>185.64705882352939</v>
      </c>
      <c r="V14" s="1" t="s">
        <v>1</v>
      </c>
      <c r="W14" s="48">
        <f t="shared" ref="W14:W16" si="6">+F14+M14+T14</f>
        <v>402.94325447570327</v>
      </c>
    </row>
    <row r="15" spans="1:23" x14ac:dyDescent="0.25">
      <c r="A15" s="1" t="s">
        <v>2</v>
      </c>
      <c r="B15" s="36">
        <v>800</v>
      </c>
      <c r="C15" s="51">
        <f t="shared" ref="C15:C16" si="7">+C14</f>
        <v>859.375</v>
      </c>
      <c r="D15" s="36">
        <f t="shared" si="0"/>
        <v>687500</v>
      </c>
      <c r="E15" s="8">
        <v>2000</v>
      </c>
      <c r="F15" s="48">
        <f t="shared" si="1"/>
        <v>343.75</v>
      </c>
      <c r="H15" s="1" t="s">
        <v>2</v>
      </c>
      <c r="I15" s="8">
        <v>10000</v>
      </c>
      <c r="J15" s="25">
        <f t="shared" ref="J15:J16" si="8">+J14</f>
        <v>100.05434782608695</v>
      </c>
      <c r="K15" s="36">
        <f t="shared" si="2"/>
        <v>1000543.4782608695</v>
      </c>
      <c r="L15" s="8">
        <v>2000</v>
      </c>
      <c r="M15" s="48">
        <f t="shared" si="3"/>
        <v>500.27173913043475</v>
      </c>
      <c r="O15" s="1" t="s">
        <v>2</v>
      </c>
      <c r="P15" s="56">
        <v>320</v>
      </c>
      <c r="Q15" s="25">
        <f t="shared" ref="Q15:Q16" si="9">+Q14</f>
        <v>386.76470588235293</v>
      </c>
      <c r="R15" s="36">
        <f t="shared" si="4"/>
        <v>123764.70588235294</v>
      </c>
      <c r="S15" s="8">
        <v>2000</v>
      </c>
      <c r="T15" s="48">
        <f t="shared" si="5"/>
        <v>61.882352941176471</v>
      </c>
      <c r="V15" s="1" t="s">
        <v>2</v>
      </c>
      <c r="W15" s="48">
        <f t="shared" si="6"/>
        <v>905.90409207161122</v>
      </c>
    </row>
    <row r="16" spans="1:23" x14ac:dyDescent="0.25">
      <c r="A16" s="1" t="s">
        <v>3</v>
      </c>
      <c r="B16" s="36">
        <v>1000</v>
      </c>
      <c r="C16" s="51">
        <f t="shared" si="7"/>
        <v>859.375</v>
      </c>
      <c r="D16" s="36">
        <f t="shared" si="0"/>
        <v>859375</v>
      </c>
      <c r="E16" s="8">
        <v>1000</v>
      </c>
      <c r="F16" s="48">
        <f t="shared" si="1"/>
        <v>859.375</v>
      </c>
      <c r="H16" s="1" t="s">
        <v>3</v>
      </c>
      <c r="I16" s="8">
        <v>8000</v>
      </c>
      <c r="J16" s="25">
        <f t="shared" si="8"/>
        <v>100.05434782608695</v>
      </c>
      <c r="K16" s="36">
        <f t="shared" si="2"/>
        <v>800434.78260869568</v>
      </c>
      <c r="L16" s="8">
        <v>1000</v>
      </c>
      <c r="M16" s="48">
        <f t="shared" si="3"/>
        <v>800.43478260869563</v>
      </c>
      <c r="O16" s="1" t="s">
        <v>3</v>
      </c>
      <c r="P16" s="56">
        <v>240</v>
      </c>
      <c r="Q16" s="25">
        <f t="shared" si="9"/>
        <v>386.76470588235293</v>
      </c>
      <c r="R16" s="36">
        <f t="shared" si="4"/>
        <v>92823.529411764699</v>
      </c>
      <c r="S16" s="8">
        <v>1000</v>
      </c>
      <c r="T16" s="48">
        <f t="shared" si="5"/>
        <v>92.823529411764696</v>
      </c>
      <c r="V16" s="1" t="s">
        <v>3</v>
      </c>
      <c r="W16" s="48">
        <f t="shared" si="6"/>
        <v>1752.6333120204602</v>
      </c>
    </row>
    <row r="17" spans="1:28" x14ac:dyDescent="0.25">
      <c r="A17" s="10" t="s">
        <v>16</v>
      </c>
      <c r="B17" s="38">
        <f>SUM(B13:B16)</f>
        <v>2400</v>
      </c>
      <c r="C17" s="9"/>
      <c r="D17" s="38">
        <f>SUM(D13:D16)</f>
        <v>2062500</v>
      </c>
      <c r="E17" s="9">
        <v>17000</v>
      </c>
      <c r="H17" s="10" t="s">
        <v>16</v>
      </c>
      <c r="I17" s="9">
        <f>SUM(I13:I16)</f>
        <v>46000</v>
      </c>
      <c r="J17" s="9"/>
      <c r="K17" s="38">
        <f>SUM(K13:K16)</f>
        <v>4602500</v>
      </c>
      <c r="L17" s="9">
        <v>17000</v>
      </c>
      <c r="O17" s="10" t="s">
        <v>16</v>
      </c>
      <c r="P17" s="9">
        <f>SUM(P13:P16)</f>
        <v>6800</v>
      </c>
      <c r="Q17" s="9"/>
      <c r="R17" s="38">
        <f>SUM(R13:R16)</f>
        <v>2630000</v>
      </c>
      <c r="S17" s="9">
        <v>17000</v>
      </c>
      <c r="V17" s="10" t="s">
        <v>16</v>
      </c>
    </row>
    <row r="18" spans="1:28" ht="38.25" x14ac:dyDescent="0.25">
      <c r="Y18" s="82" t="s">
        <v>4</v>
      </c>
      <c r="Z18" s="82" t="s">
        <v>59</v>
      </c>
      <c r="AA18" s="83" t="str">
        <f>+S12</f>
        <v>Unidades Producidas</v>
      </c>
      <c r="AB18" s="83" t="s">
        <v>96</v>
      </c>
    </row>
    <row r="19" spans="1:28" x14ac:dyDescent="0.25">
      <c r="Y19" s="1" t="s">
        <v>0</v>
      </c>
      <c r="Z19" s="58">
        <f>+W13+W27</f>
        <v>799.58978808914867</v>
      </c>
      <c r="AA19" s="60">
        <v>4000</v>
      </c>
      <c r="AB19" s="60">
        <f>+AA19*Z19</f>
        <v>3198359.1523565948</v>
      </c>
    </row>
    <row r="20" spans="1:28" ht="18.75" x14ac:dyDescent="0.4">
      <c r="A20" s="47" t="s">
        <v>92</v>
      </c>
      <c r="H20" s="47" t="s">
        <v>93</v>
      </c>
      <c r="O20" s="47" t="s">
        <v>95</v>
      </c>
      <c r="Y20" s="1" t="s">
        <v>1</v>
      </c>
      <c r="Z20" s="58">
        <f t="shared" ref="Z20:Z22" si="10">+W14+W28</f>
        <v>516.14440993788821</v>
      </c>
      <c r="AA20" s="60">
        <v>10000</v>
      </c>
      <c r="AB20" s="60">
        <f t="shared" ref="AB20:AB22" si="11">+AA20*Z20</f>
        <v>5161444.099378882</v>
      </c>
    </row>
    <row r="21" spans="1:28" s="55" customFormat="1" x14ac:dyDescent="0.25">
      <c r="A21" s="52" t="s">
        <v>86</v>
      </c>
      <c r="B21" s="53"/>
      <c r="C21" s="53"/>
      <c r="D21" s="54">
        <v>2237500</v>
      </c>
      <c r="H21" s="52" t="s">
        <v>86</v>
      </c>
      <c r="I21" s="53"/>
      <c r="J21" s="53"/>
      <c r="K21" s="54">
        <v>1322500</v>
      </c>
      <c r="O21" s="52" t="s">
        <v>86</v>
      </c>
      <c r="P21" s="53"/>
      <c r="Q21" s="53"/>
      <c r="R21" s="54">
        <v>1145000</v>
      </c>
      <c r="Y21" s="1" t="s">
        <v>2</v>
      </c>
      <c r="Z21" s="58">
        <f t="shared" si="10"/>
        <v>1361.2213189623676</v>
      </c>
      <c r="AA21" s="60">
        <v>2000</v>
      </c>
      <c r="AB21" s="60">
        <f t="shared" si="11"/>
        <v>2722442.6379247354</v>
      </c>
    </row>
    <row r="22" spans="1:28" x14ac:dyDescent="0.25">
      <c r="A22" s="29" t="s">
        <v>49</v>
      </c>
      <c r="B22" s="30"/>
      <c r="C22" s="30"/>
      <c r="D22" s="31" t="s">
        <v>58</v>
      </c>
      <c r="H22" s="29" t="s">
        <v>49</v>
      </c>
      <c r="I22" s="30"/>
      <c r="J22" s="30"/>
      <c r="K22" s="31" t="s">
        <v>94</v>
      </c>
      <c r="O22" s="29" t="s">
        <v>49</v>
      </c>
      <c r="P22" s="30"/>
      <c r="Q22" s="30"/>
      <c r="R22" s="31" t="s">
        <v>43</v>
      </c>
      <c r="Y22" s="1" t="s">
        <v>3</v>
      </c>
      <c r="Z22" s="58">
        <f t="shared" si="10"/>
        <v>2917.754110339788</v>
      </c>
      <c r="AA22" s="60">
        <v>1000</v>
      </c>
      <c r="AB22" s="60">
        <f t="shared" si="11"/>
        <v>2917754.1103397878</v>
      </c>
    </row>
    <row r="23" spans="1:28" x14ac:dyDescent="0.25">
      <c r="A23" s="29" t="s">
        <v>87</v>
      </c>
      <c r="B23" s="30"/>
      <c r="C23" s="30"/>
      <c r="D23" s="31">
        <v>7000</v>
      </c>
      <c r="H23" s="29" t="s">
        <v>87</v>
      </c>
      <c r="I23" s="30"/>
      <c r="J23" s="30"/>
      <c r="K23" s="31">
        <v>40000</v>
      </c>
      <c r="O23" s="29" t="s">
        <v>87</v>
      </c>
      <c r="P23" s="30"/>
      <c r="Q23" s="30"/>
      <c r="R23" s="31">
        <v>34000</v>
      </c>
      <c r="Y23" s="10" t="s">
        <v>16</v>
      </c>
      <c r="Z23" s="15"/>
      <c r="AA23" s="61">
        <v>17000</v>
      </c>
      <c r="AB23" s="61">
        <f>SUM(AB19:AB22)</f>
        <v>14000000</v>
      </c>
    </row>
    <row r="24" spans="1:28" x14ac:dyDescent="0.25">
      <c r="A24" s="29" t="s">
        <v>51</v>
      </c>
      <c r="B24" s="30"/>
      <c r="C24" s="30"/>
      <c r="D24" s="50">
        <f>+D21/D23</f>
        <v>319.64285714285717</v>
      </c>
      <c r="H24" s="29" t="s">
        <v>51</v>
      </c>
      <c r="I24" s="30"/>
      <c r="J24" s="30"/>
      <c r="K24" s="50">
        <f>+K21/K23</f>
        <v>33.0625</v>
      </c>
      <c r="O24" s="29" t="s">
        <v>51</v>
      </c>
      <c r="P24" s="30"/>
      <c r="Q24" s="30"/>
      <c r="R24" s="50">
        <f>+R21/R23</f>
        <v>33.676470588235297</v>
      </c>
    </row>
    <row r="25" spans="1:28" x14ac:dyDescent="0.25">
      <c r="A25" s="5"/>
      <c r="H25" s="5"/>
      <c r="O25" s="5"/>
    </row>
    <row r="26" spans="1:28" ht="45" x14ac:dyDescent="0.25">
      <c r="A26" s="12" t="s">
        <v>4</v>
      </c>
      <c r="B26" s="12" t="s">
        <v>54</v>
      </c>
      <c r="C26" s="12" t="s">
        <v>51</v>
      </c>
      <c r="D26" s="12" t="s">
        <v>55</v>
      </c>
      <c r="E26" s="75" t="s">
        <v>101</v>
      </c>
      <c r="F26" s="12" t="s">
        <v>59</v>
      </c>
      <c r="H26" s="12" t="s">
        <v>4</v>
      </c>
      <c r="I26" s="12" t="s">
        <v>54</v>
      </c>
      <c r="J26" s="12" t="s">
        <v>51</v>
      </c>
      <c r="K26" s="12" t="s">
        <v>55</v>
      </c>
      <c r="L26" s="75" t="s">
        <v>101</v>
      </c>
      <c r="M26" s="12" t="s">
        <v>59</v>
      </c>
      <c r="O26" s="12" t="s">
        <v>4</v>
      </c>
      <c r="P26" s="12" t="s">
        <v>54</v>
      </c>
      <c r="Q26" s="12" t="s">
        <v>51</v>
      </c>
      <c r="R26" s="12" t="s">
        <v>55</v>
      </c>
      <c r="S26" s="75" t="s">
        <v>101</v>
      </c>
      <c r="T26" s="12" t="s">
        <v>59</v>
      </c>
      <c r="V26" s="33" t="s">
        <v>4</v>
      </c>
      <c r="W26" s="33" t="s">
        <v>59</v>
      </c>
    </row>
    <row r="27" spans="1:28" x14ac:dyDescent="0.25">
      <c r="A27" s="1" t="s">
        <v>0</v>
      </c>
      <c r="B27" s="8">
        <v>2600</v>
      </c>
      <c r="C27" s="51">
        <f>+D24</f>
        <v>319.64285714285717</v>
      </c>
      <c r="D27" s="36">
        <f>+B27*C27</f>
        <v>831071.42857142864</v>
      </c>
      <c r="E27" s="8">
        <v>4000</v>
      </c>
      <c r="F27" s="48">
        <f>+D27/E27</f>
        <v>207.76785714285717</v>
      </c>
      <c r="H27" s="1" t="s">
        <v>0</v>
      </c>
      <c r="I27" s="8">
        <v>12000</v>
      </c>
      <c r="J27" s="25">
        <f>+K24</f>
        <v>33.0625</v>
      </c>
      <c r="K27" s="36">
        <f>+I27*J27</f>
        <v>396750</v>
      </c>
      <c r="L27" s="8">
        <v>4000</v>
      </c>
      <c r="M27" s="48">
        <f>+K27/L27</f>
        <v>99.1875</v>
      </c>
      <c r="O27" s="1" t="s">
        <v>0</v>
      </c>
      <c r="P27" s="8">
        <v>8000</v>
      </c>
      <c r="Q27" s="25">
        <f>+R24</f>
        <v>33.676470588235297</v>
      </c>
      <c r="R27" s="36">
        <f>+P27*Q27</f>
        <v>269411.76470588235</v>
      </c>
      <c r="S27" s="8">
        <v>4000</v>
      </c>
      <c r="T27" s="48">
        <f>+R27/S27</f>
        <v>67.352941176470594</v>
      </c>
      <c r="V27" s="1" t="s">
        <v>0</v>
      </c>
      <c r="W27" s="48">
        <f>+F27+M27+T27</f>
        <v>374.30829831932778</v>
      </c>
    </row>
    <row r="28" spans="1:28" x14ac:dyDescent="0.25">
      <c r="A28" s="1" t="s">
        <v>1</v>
      </c>
      <c r="B28" s="8">
        <v>400</v>
      </c>
      <c r="C28" s="51">
        <f>+C27</f>
        <v>319.64285714285717</v>
      </c>
      <c r="D28" s="36">
        <f t="shared" ref="D28:D30" si="12">+B28*C28</f>
        <v>127857.14285714287</v>
      </c>
      <c r="E28" s="8">
        <v>10000</v>
      </c>
      <c r="F28" s="48">
        <f t="shared" ref="F28:F30" si="13">+D28/E28</f>
        <v>12.785714285714286</v>
      </c>
      <c r="H28" s="1" t="s">
        <v>1</v>
      </c>
      <c r="I28" s="8">
        <v>10000</v>
      </c>
      <c r="J28" s="25">
        <f>+J27</f>
        <v>33.0625</v>
      </c>
      <c r="K28" s="36">
        <f t="shared" ref="K28:K30" si="14">+I28*J28</f>
        <v>330625</v>
      </c>
      <c r="L28" s="8">
        <v>10000</v>
      </c>
      <c r="M28" s="48">
        <f t="shared" ref="M28:M30" si="15">+K28/L28</f>
        <v>33.0625</v>
      </c>
      <c r="O28" s="1" t="s">
        <v>1</v>
      </c>
      <c r="P28" s="8">
        <v>20000</v>
      </c>
      <c r="Q28" s="25">
        <f>+Q27</f>
        <v>33.676470588235297</v>
      </c>
      <c r="R28" s="36">
        <f t="shared" ref="R28:R30" si="16">+P28*Q28</f>
        <v>673529.4117647059</v>
      </c>
      <c r="S28" s="8">
        <v>10000</v>
      </c>
      <c r="T28" s="48">
        <f t="shared" ref="T28:T30" si="17">+R28/S28</f>
        <v>67.352941176470594</v>
      </c>
      <c r="V28" s="1" t="s">
        <v>1</v>
      </c>
      <c r="W28" s="48">
        <f t="shared" ref="W28:W30" si="18">+F28+M28+T28</f>
        <v>113.20115546218489</v>
      </c>
    </row>
    <row r="29" spans="1:28" x14ac:dyDescent="0.25">
      <c r="A29" s="1" t="s">
        <v>2</v>
      </c>
      <c r="B29" s="8">
        <v>1600</v>
      </c>
      <c r="C29" s="51">
        <f t="shared" ref="C29:C30" si="19">+C28</f>
        <v>319.64285714285717</v>
      </c>
      <c r="D29" s="36">
        <f t="shared" si="12"/>
        <v>511428.57142857148</v>
      </c>
      <c r="E29" s="8">
        <v>2000</v>
      </c>
      <c r="F29" s="48">
        <f t="shared" si="13"/>
        <v>255.71428571428575</v>
      </c>
      <c r="H29" s="1" t="s">
        <v>2</v>
      </c>
      <c r="I29" s="8">
        <v>8000</v>
      </c>
      <c r="J29" s="25">
        <f t="shared" ref="J29:J30" si="20">+J28</f>
        <v>33.0625</v>
      </c>
      <c r="K29" s="36">
        <f t="shared" si="14"/>
        <v>264500</v>
      </c>
      <c r="L29" s="8">
        <v>2000</v>
      </c>
      <c r="M29" s="48">
        <f t="shared" si="15"/>
        <v>132.25</v>
      </c>
      <c r="O29" s="1" t="s">
        <v>2</v>
      </c>
      <c r="P29" s="8">
        <v>4000</v>
      </c>
      <c r="Q29" s="25">
        <f t="shared" ref="Q29:Q30" si="21">+Q28</f>
        <v>33.676470588235297</v>
      </c>
      <c r="R29" s="36">
        <f t="shared" si="16"/>
        <v>134705.88235294117</v>
      </c>
      <c r="S29" s="8">
        <v>2000</v>
      </c>
      <c r="T29" s="48">
        <f t="shared" si="17"/>
        <v>67.352941176470594</v>
      </c>
      <c r="V29" s="1" t="s">
        <v>2</v>
      </c>
      <c r="W29" s="48">
        <f t="shared" si="18"/>
        <v>455.31722689075639</v>
      </c>
    </row>
    <row r="30" spans="1:28" x14ac:dyDescent="0.25">
      <c r="A30" s="1" t="s">
        <v>3</v>
      </c>
      <c r="B30" s="8">
        <v>2400</v>
      </c>
      <c r="C30" s="51">
        <f t="shared" si="19"/>
        <v>319.64285714285717</v>
      </c>
      <c r="D30" s="36">
        <f t="shared" si="12"/>
        <v>767142.85714285716</v>
      </c>
      <c r="E30" s="8">
        <v>1000</v>
      </c>
      <c r="F30" s="48">
        <f t="shared" si="13"/>
        <v>767.14285714285711</v>
      </c>
      <c r="H30" s="1" t="s">
        <v>3</v>
      </c>
      <c r="I30" s="8">
        <v>10000</v>
      </c>
      <c r="J30" s="25">
        <f t="shared" si="20"/>
        <v>33.0625</v>
      </c>
      <c r="K30" s="36">
        <f t="shared" si="14"/>
        <v>330625</v>
      </c>
      <c r="L30" s="8">
        <v>1000</v>
      </c>
      <c r="M30" s="48">
        <f t="shared" si="15"/>
        <v>330.625</v>
      </c>
      <c r="O30" s="1" t="s">
        <v>3</v>
      </c>
      <c r="P30" s="8">
        <v>2000</v>
      </c>
      <c r="Q30" s="25">
        <f t="shared" si="21"/>
        <v>33.676470588235297</v>
      </c>
      <c r="R30" s="36">
        <f t="shared" si="16"/>
        <v>67352.941176470587</v>
      </c>
      <c r="S30" s="8">
        <v>1000</v>
      </c>
      <c r="T30" s="48">
        <f t="shared" si="17"/>
        <v>67.352941176470594</v>
      </c>
      <c r="V30" s="1" t="s">
        <v>3</v>
      </c>
      <c r="W30" s="48">
        <f t="shared" si="18"/>
        <v>1165.1207983193276</v>
      </c>
    </row>
    <row r="31" spans="1:28" x14ac:dyDescent="0.25">
      <c r="A31" s="10" t="s">
        <v>16</v>
      </c>
      <c r="B31" s="9">
        <f>SUM(B27:B30)</f>
        <v>7000</v>
      </c>
      <c r="C31" s="9"/>
      <c r="D31" s="38">
        <f>SUM(D27:D30)</f>
        <v>2237500</v>
      </c>
      <c r="E31" s="9">
        <v>17000</v>
      </c>
      <c r="H31" s="10" t="s">
        <v>16</v>
      </c>
      <c r="I31" s="9">
        <f>SUM(I27:I30)</f>
        <v>40000</v>
      </c>
      <c r="J31" s="9"/>
      <c r="K31" s="38">
        <f>SUM(K27:K30)</f>
        <v>1322500</v>
      </c>
      <c r="L31" s="9">
        <v>17000</v>
      </c>
      <c r="O31" s="10" t="s">
        <v>16</v>
      </c>
      <c r="P31" s="9">
        <f>SUM(P27:P30)</f>
        <v>34000</v>
      </c>
      <c r="Q31" s="9"/>
      <c r="R31" s="38">
        <f>SUM(R27:R30)</f>
        <v>1145000</v>
      </c>
      <c r="S31" s="9">
        <v>17000</v>
      </c>
      <c r="V31" s="10" t="s">
        <v>16</v>
      </c>
    </row>
    <row r="32" spans="1:28" x14ac:dyDescent="0.25">
      <c r="A32" s="22"/>
      <c r="B32" s="57"/>
      <c r="C32" s="23"/>
      <c r="D32" s="57"/>
      <c r="E32" s="23"/>
      <c r="H32" s="22"/>
      <c r="I32" s="23"/>
      <c r="J32" s="23"/>
      <c r="K32" s="57"/>
      <c r="L32" s="23"/>
      <c r="O32" s="22"/>
      <c r="P32" s="23"/>
      <c r="Q32" s="23"/>
      <c r="R32" s="57"/>
      <c r="S32" s="23"/>
    </row>
    <row r="33" spans="1:19" x14ac:dyDescent="0.25">
      <c r="A33" s="22"/>
      <c r="B33" s="57"/>
      <c r="C33" s="23"/>
      <c r="D33" s="57"/>
      <c r="E33" s="23"/>
      <c r="H33" s="22"/>
      <c r="I33" s="23"/>
      <c r="J33" s="23"/>
      <c r="K33" s="57"/>
      <c r="L33" s="23"/>
      <c r="O33" s="22"/>
      <c r="P33" s="23"/>
      <c r="Q33" s="23"/>
      <c r="R33" s="57"/>
      <c r="S33" s="23"/>
    </row>
    <row r="34" spans="1:19" ht="18.75" x14ac:dyDescent="0.4">
      <c r="A34" s="21" t="s">
        <v>67</v>
      </c>
    </row>
    <row r="35" spans="1:19" ht="30" x14ac:dyDescent="0.25">
      <c r="A35" s="33" t="s">
        <v>4</v>
      </c>
      <c r="B35" s="33" t="s">
        <v>27</v>
      </c>
      <c r="C35" s="33" t="s">
        <v>60</v>
      </c>
      <c r="D35" s="33" t="s">
        <v>61</v>
      </c>
      <c r="E35" s="33" t="s">
        <v>62</v>
      </c>
      <c r="F35" s="12" t="s">
        <v>65</v>
      </c>
      <c r="G35" s="12" t="s">
        <v>7</v>
      </c>
      <c r="H35" s="12" t="s">
        <v>59</v>
      </c>
      <c r="I35" s="12" t="s">
        <v>66</v>
      </c>
    </row>
    <row r="36" spans="1:19" x14ac:dyDescent="0.25">
      <c r="A36" s="1" t="s">
        <v>0</v>
      </c>
      <c r="B36" s="36">
        <v>800000</v>
      </c>
      <c r="C36" s="36">
        <v>400000</v>
      </c>
      <c r="D36" s="62">
        <f>+AB19</f>
        <v>3198359.1523565948</v>
      </c>
      <c r="E36" s="38">
        <f>SUM(B36:D36)</f>
        <v>4398359.1523565948</v>
      </c>
      <c r="F36" s="34">
        <v>200</v>
      </c>
      <c r="G36" s="34">
        <v>100</v>
      </c>
      <c r="H36" s="63">
        <f>+Z19</f>
        <v>799.58978808914867</v>
      </c>
      <c r="I36" s="38">
        <f>SUM(F36:H36)</f>
        <v>1099.5897880891487</v>
      </c>
      <c r="K36" s="64">
        <f>+I36*AA19</f>
        <v>4398359.1523565948</v>
      </c>
    </row>
    <row r="37" spans="1:19" x14ac:dyDescent="0.25">
      <c r="A37" s="1" t="s">
        <v>1</v>
      </c>
      <c r="B37" s="36">
        <v>3000000</v>
      </c>
      <c r="C37" s="36">
        <v>800000</v>
      </c>
      <c r="D37" s="62">
        <f t="shared" ref="D37:D39" si="22">+AB20</f>
        <v>5161444.099378882</v>
      </c>
      <c r="E37" s="38">
        <f t="shared" ref="E37:E39" si="23">SUM(B37:D37)</f>
        <v>8961444.099378882</v>
      </c>
      <c r="F37" s="34">
        <v>300</v>
      </c>
      <c r="G37" s="34">
        <v>80</v>
      </c>
      <c r="H37" s="63">
        <f t="shared" ref="H37:H39" si="24">+Z20</f>
        <v>516.14440993788821</v>
      </c>
      <c r="I37" s="38">
        <f>SUM(F37:H37)</f>
        <v>896.14440993788821</v>
      </c>
      <c r="K37" s="64">
        <f t="shared" ref="K37:K39" si="25">+I37*AA20</f>
        <v>8961444.099378882</v>
      </c>
    </row>
    <row r="38" spans="1:19" x14ac:dyDescent="0.25">
      <c r="A38" s="1" t="s">
        <v>2</v>
      </c>
      <c r="B38" s="36">
        <v>200000</v>
      </c>
      <c r="C38" s="36">
        <v>120000</v>
      </c>
      <c r="D38" s="62">
        <f t="shared" si="22"/>
        <v>2722442.6379247354</v>
      </c>
      <c r="E38" s="38">
        <f t="shared" si="23"/>
        <v>3042442.6379247354</v>
      </c>
      <c r="F38" s="34">
        <v>100</v>
      </c>
      <c r="G38" s="34">
        <v>60</v>
      </c>
      <c r="H38" s="63">
        <f t="shared" si="24"/>
        <v>1361.2213189623676</v>
      </c>
      <c r="I38" s="38">
        <f>SUM(F38:H38)</f>
        <v>1521.2213189623676</v>
      </c>
      <c r="K38" s="64">
        <f t="shared" si="25"/>
        <v>3042442.6379247354</v>
      </c>
    </row>
    <row r="39" spans="1:19" x14ac:dyDescent="0.25">
      <c r="A39" s="1" t="s">
        <v>3</v>
      </c>
      <c r="B39" s="36">
        <v>50000</v>
      </c>
      <c r="C39" s="36">
        <v>30000</v>
      </c>
      <c r="D39" s="62">
        <f t="shared" si="22"/>
        <v>2917754.1103397878</v>
      </c>
      <c r="E39" s="38">
        <f t="shared" si="23"/>
        <v>2997754.1103397878</v>
      </c>
      <c r="F39" s="34">
        <v>50</v>
      </c>
      <c r="G39" s="34">
        <v>30</v>
      </c>
      <c r="H39" s="63">
        <f t="shared" si="24"/>
        <v>2917.754110339788</v>
      </c>
      <c r="I39" s="38">
        <f>SUM(F39:H39)</f>
        <v>2997.754110339788</v>
      </c>
      <c r="K39" s="64">
        <f t="shared" si="25"/>
        <v>2997754.1103397878</v>
      </c>
    </row>
    <row r="40" spans="1:19" x14ac:dyDescent="0.25">
      <c r="A40" s="10" t="s">
        <v>16</v>
      </c>
      <c r="B40" s="38">
        <f>SUM(B36:B39)</f>
        <v>4050000</v>
      </c>
      <c r="C40" s="38">
        <f>SUM(C36:C39)</f>
        <v>1350000</v>
      </c>
      <c r="D40" s="38">
        <f>SUM(D36:D39)</f>
        <v>14000000</v>
      </c>
      <c r="E40" s="38">
        <f>SUM(E36:E39)</f>
        <v>19400000</v>
      </c>
      <c r="F40" s="7"/>
      <c r="G40" s="7"/>
      <c r="H40" s="7"/>
      <c r="I40" s="7"/>
      <c r="K40" s="64">
        <f>SUM(K36:K39)</f>
        <v>19400000</v>
      </c>
    </row>
    <row r="42" spans="1:19" ht="18.75" x14ac:dyDescent="0.4">
      <c r="A42" s="21" t="s">
        <v>97</v>
      </c>
    </row>
    <row r="43" spans="1:19" x14ac:dyDescent="0.25">
      <c r="A43" s="35" t="s">
        <v>68</v>
      </c>
      <c r="B43" s="35" t="s">
        <v>74</v>
      </c>
      <c r="C43" s="35" t="s">
        <v>75</v>
      </c>
      <c r="D43" s="35" t="s">
        <v>76</v>
      </c>
      <c r="E43" s="35" t="s">
        <v>77</v>
      </c>
    </row>
    <row r="44" spans="1:19" x14ac:dyDescent="0.25">
      <c r="A44" s="6" t="s">
        <v>36</v>
      </c>
      <c r="B44" s="36">
        <v>2500</v>
      </c>
      <c r="C44" s="36">
        <v>3000</v>
      </c>
      <c r="D44" s="36">
        <v>2000</v>
      </c>
      <c r="E44" s="37">
        <v>1500</v>
      </c>
    </row>
    <row r="45" spans="1:19" x14ac:dyDescent="0.25">
      <c r="A45" s="6" t="s">
        <v>69</v>
      </c>
      <c r="B45" s="36">
        <f>+I36</f>
        <v>1099.5897880891487</v>
      </c>
      <c r="C45" s="36">
        <f>+I37</f>
        <v>896.14440993788821</v>
      </c>
      <c r="D45" s="36">
        <f>+I38</f>
        <v>1521.2213189623676</v>
      </c>
      <c r="E45" s="37">
        <f>+I39</f>
        <v>2997.754110339788</v>
      </c>
    </row>
    <row r="46" spans="1:19" x14ac:dyDescent="0.25">
      <c r="A46" s="1" t="s">
        <v>70</v>
      </c>
      <c r="B46" s="38">
        <f>(B44-B45)</f>
        <v>1400.4102119108513</v>
      </c>
      <c r="C46" s="38">
        <f t="shared" ref="C46:E46" si="26">(C44-C45)</f>
        <v>2103.8555900621118</v>
      </c>
      <c r="D46" s="38">
        <f t="shared" si="26"/>
        <v>478.7786810376324</v>
      </c>
      <c r="E46" s="65">
        <f t="shared" si="26"/>
        <v>-1497.754110339788</v>
      </c>
    </row>
    <row r="47" spans="1:19" x14ac:dyDescent="0.25">
      <c r="A47" s="6" t="s">
        <v>71</v>
      </c>
      <c r="B47" s="36"/>
      <c r="C47" s="36"/>
      <c r="D47" s="36"/>
      <c r="E47" s="37"/>
    </row>
    <row r="48" spans="1:19" x14ac:dyDescent="0.25">
      <c r="A48" s="1" t="s">
        <v>72</v>
      </c>
      <c r="B48" s="38">
        <f>+B46-B47</f>
        <v>1400.4102119108513</v>
      </c>
      <c r="C48" s="38">
        <f t="shared" ref="C48:E48" si="27">+C46-C47</f>
        <v>2103.8555900621118</v>
      </c>
      <c r="D48" s="38">
        <f t="shared" si="27"/>
        <v>478.7786810376324</v>
      </c>
      <c r="E48" s="38">
        <f t="shared" si="27"/>
        <v>-1497.754110339788</v>
      </c>
      <c r="G48" s="7"/>
      <c r="H48" s="7"/>
      <c r="I48" s="7"/>
    </row>
    <row r="50" spans="1:9" s="15" customFormat="1" x14ac:dyDescent="0.25">
      <c r="A50" s="77" t="s">
        <v>56</v>
      </c>
      <c r="B50" s="79">
        <v>4000</v>
      </c>
      <c r="C50" s="79">
        <v>10000</v>
      </c>
      <c r="D50" s="79">
        <v>2000</v>
      </c>
      <c r="E50" s="79">
        <v>1000</v>
      </c>
      <c r="F50" s="61">
        <f>SUM(B50:E50)</f>
        <v>17000</v>
      </c>
    </row>
    <row r="52" spans="1:9" x14ac:dyDescent="0.25">
      <c r="B52" s="84" t="s">
        <v>79</v>
      </c>
      <c r="C52" s="84"/>
      <c r="D52" s="84"/>
      <c r="E52" s="84"/>
      <c r="F52" s="85"/>
      <c r="G52" s="1" t="s">
        <v>82</v>
      </c>
    </row>
    <row r="53" spans="1:9" x14ac:dyDescent="0.25">
      <c r="A53" s="35" t="s">
        <v>68</v>
      </c>
      <c r="B53" s="35" t="s">
        <v>74</v>
      </c>
      <c r="C53" s="35" t="s">
        <v>75</v>
      </c>
      <c r="D53" s="35" t="s">
        <v>76</v>
      </c>
      <c r="E53" s="35" t="s">
        <v>77</v>
      </c>
      <c r="F53" s="41" t="s">
        <v>80</v>
      </c>
      <c r="G53" s="1" t="s">
        <v>83</v>
      </c>
    </row>
    <row r="54" spans="1:9" x14ac:dyDescent="0.25">
      <c r="A54" s="12" t="s">
        <v>78</v>
      </c>
      <c r="B54" s="26">
        <f>+B50*B44</f>
        <v>10000000</v>
      </c>
      <c r="C54" s="26">
        <f t="shared" ref="C54:E54" si="28">+C50*C44</f>
        <v>30000000</v>
      </c>
      <c r="D54" s="26">
        <f t="shared" si="28"/>
        <v>4000000</v>
      </c>
      <c r="E54" s="26">
        <f t="shared" si="28"/>
        <v>1500000</v>
      </c>
      <c r="F54" s="27">
        <f>SUM(B54:E54)</f>
        <v>45500000</v>
      </c>
      <c r="G54" s="42">
        <f>+F54/F$54</f>
        <v>1</v>
      </c>
      <c r="I54" s="72">
        <f>+F54-'COSTEO TRADICIONAL'!F41</f>
        <v>0</v>
      </c>
    </row>
    <row r="55" spans="1:9" x14ac:dyDescent="0.25">
      <c r="A55" s="12" t="s">
        <v>81</v>
      </c>
      <c r="B55" s="26">
        <f>+B45*B50</f>
        <v>4398359.1523565948</v>
      </c>
      <c r="C55" s="26">
        <f>+C45*C50</f>
        <v>8961444.099378882</v>
      </c>
      <c r="D55" s="26">
        <f>+D45*D50</f>
        <v>3042442.6379247354</v>
      </c>
      <c r="E55" s="26">
        <f>+E45*E50</f>
        <v>2997754.1103397878</v>
      </c>
      <c r="F55" s="27">
        <f>SUM(B55:E55)</f>
        <v>19400000</v>
      </c>
      <c r="G55" s="42">
        <f t="shared" ref="G55:G58" si="29">+F55/F$54</f>
        <v>0.42637362637362636</v>
      </c>
      <c r="I55" s="72">
        <f>+F55-'COSTEO TRADICIONAL'!F42</f>
        <v>0</v>
      </c>
    </row>
    <row r="56" spans="1:9" x14ac:dyDescent="0.25">
      <c r="A56" s="12" t="s">
        <v>70</v>
      </c>
      <c r="B56" s="26">
        <f>+B54-B55</f>
        <v>5601640.8476434052</v>
      </c>
      <c r="C56" s="26">
        <f t="shared" ref="C56:E56" si="30">+C54-C55</f>
        <v>21038555.900621116</v>
      </c>
      <c r="D56" s="26">
        <f t="shared" si="30"/>
        <v>957557.36207526457</v>
      </c>
      <c r="E56" s="26">
        <f t="shared" si="30"/>
        <v>-1497754.1103397878</v>
      </c>
      <c r="F56" s="27">
        <f>SUM(B56:E56)</f>
        <v>26100000</v>
      </c>
      <c r="G56" s="42">
        <f t="shared" si="29"/>
        <v>0.57362637362637359</v>
      </c>
      <c r="I56" s="72">
        <f>+F56-'COSTEO TRADICIONAL'!F43</f>
        <v>0</v>
      </c>
    </row>
    <row r="57" spans="1:9" x14ac:dyDescent="0.25">
      <c r="A57" s="12" t="s">
        <v>71</v>
      </c>
      <c r="B57" s="26">
        <f>+B60*$F57</f>
        <v>4791208.7912087915</v>
      </c>
      <c r="C57" s="26">
        <f t="shared" ref="C57:E57" si="31">+C60*$F57</f>
        <v>14373626.373626374</v>
      </c>
      <c r="D57" s="26">
        <f t="shared" si="31"/>
        <v>1916483.5164835167</v>
      </c>
      <c r="E57" s="26">
        <f t="shared" si="31"/>
        <v>718681.31868131866</v>
      </c>
      <c r="F57" s="27">
        <v>21800000</v>
      </c>
      <c r="G57" s="42">
        <f t="shared" si="29"/>
        <v>0.47912087912087914</v>
      </c>
      <c r="I57" s="72">
        <f>+F57-'COSTEO TRADICIONAL'!F44</f>
        <v>0</v>
      </c>
    </row>
    <row r="58" spans="1:9" s="15" customFormat="1" x14ac:dyDescent="0.25">
      <c r="A58" s="59" t="s">
        <v>72</v>
      </c>
      <c r="B58" s="66">
        <f>+B56-B57</f>
        <v>810432.05643461365</v>
      </c>
      <c r="C58" s="67">
        <f t="shared" ref="C58:E58" si="32">+C56-C57</f>
        <v>6664929.5269947425</v>
      </c>
      <c r="D58" s="66">
        <f t="shared" si="32"/>
        <v>-958926.1544082521</v>
      </c>
      <c r="E58" s="66">
        <f t="shared" si="32"/>
        <v>-2216435.4290211066</v>
      </c>
      <c r="F58" s="68">
        <f>SUM(B58:E58)</f>
        <v>4299999.9999999981</v>
      </c>
      <c r="G58" s="42">
        <f t="shared" si="29"/>
        <v>9.4505494505494461E-2</v>
      </c>
      <c r="H58" s="80"/>
      <c r="I58" s="72">
        <f>+F58-'COSTEO TRADICIONAL'!F45</f>
        <v>0</v>
      </c>
    </row>
    <row r="60" spans="1:9" x14ac:dyDescent="0.25">
      <c r="A60" s="43" t="s">
        <v>84</v>
      </c>
      <c r="B60" s="44">
        <f>B54/$F$54</f>
        <v>0.21978021978021978</v>
      </c>
      <c r="C60" s="44">
        <f t="shared" ref="C60:E60" si="33">C54/$F$54</f>
        <v>0.65934065934065933</v>
      </c>
      <c r="D60" s="44">
        <f t="shared" si="33"/>
        <v>8.7912087912087919E-2</v>
      </c>
      <c r="E60" s="44">
        <f t="shared" si="33"/>
        <v>3.2967032967032968E-2</v>
      </c>
      <c r="F60" s="45">
        <f>SUM(B60:E60)</f>
        <v>1</v>
      </c>
    </row>
    <row r="61" spans="1:9" x14ac:dyDescent="0.25">
      <c r="B61" s="40">
        <f>+(B46*B50)-B56</f>
        <v>0</v>
      </c>
      <c r="C61" s="40">
        <f>+(C46*C50)-C56</f>
        <v>0</v>
      </c>
      <c r="D61" s="40">
        <f>+(D46*D50)-D56</f>
        <v>0</v>
      </c>
      <c r="E61" s="40">
        <f>+(E46*E50)-E56</f>
        <v>0</v>
      </c>
      <c r="F61" s="39"/>
    </row>
  </sheetData>
  <mergeCells count="1">
    <mergeCell ref="B52:F52"/>
  </mergeCells>
  <conditionalFormatting sqref="B54:G58">
    <cfRule type="cellIs" dxfId="11" priority="6" operator="lessThan">
      <formula>0</formula>
    </cfRule>
  </conditionalFormatting>
  <conditionalFormatting sqref="A42:G49 A51:G60 A50 F50:G50">
    <cfRule type="cellIs" dxfId="10" priority="5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EB95-ED35-414E-AA81-4653BB2F6667}">
  <dimension ref="A1:K48"/>
  <sheetViews>
    <sheetView topLeftCell="A40" zoomScale="85" zoomScaleNormal="85" workbookViewId="0">
      <selection activeCell="K43" sqref="K43"/>
    </sheetView>
  </sheetViews>
  <sheetFormatPr baseColWidth="10" defaultRowHeight="15" x14ac:dyDescent="0.25"/>
  <cols>
    <col min="1" max="1" width="19.85546875" customWidth="1"/>
    <col min="2" max="7" width="17" customWidth="1"/>
    <col min="8" max="9" width="15.7109375" customWidth="1"/>
    <col min="11" max="11" width="16.140625" customWidth="1"/>
  </cols>
  <sheetData>
    <row r="1" spans="1:6" x14ac:dyDescent="0.25">
      <c r="A1" s="4" t="s">
        <v>44</v>
      </c>
    </row>
    <row r="3" spans="1:6" ht="18.75" x14ac:dyDescent="0.4">
      <c r="A3" s="21" t="s">
        <v>31</v>
      </c>
    </row>
    <row r="6" spans="1:6" ht="18.75" x14ac:dyDescent="0.4">
      <c r="A6" s="21" t="s">
        <v>48</v>
      </c>
    </row>
    <row r="7" spans="1:6" x14ac:dyDescent="0.25">
      <c r="A7" s="29" t="s">
        <v>53</v>
      </c>
      <c r="B7" s="30"/>
      <c r="C7" s="30"/>
      <c r="D7" s="31">
        <v>14000000</v>
      </c>
    </row>
    <row r="8" spans="1:6" x14ac:dyDescent="0.25">
      <c r="A8" s="29" t="s">
        <v>49</v>
      </c>
      <c r="B8" s="30"/>
      <c r="C8" s="30"/>
      <c r="D8" s="31" t="s">
        <v>50</v>
      </c>
    </row>
    <row r="9" spans="1:6" x14ac:dyDescent="0.25">
      <c r="A9" s="29" t="s">
        <v>50</v>
      </c>
      <c r="B9" s="30"/>
      <c r="C9" s="30"/>
      <c r="D9" s="31">
        <v>1350000</v>
      </c>
    </row>
    <row r="10" spans="1:6" x14ac:dyDescent="0.25">
      <c r="A10" s="29" t="s">
        <v>51</v>
      </c>
      <c r="B10" s="30"/>
      <c r="C10" s="30"/>
      <c r="D10" s="32">
        <f>+D7/D9</f>
        <v>10.37037037037037</v>
      </c>
      <c r="E10" t="s">
        <v>52</v>
      </c>
    </row>
    <row r="11" spans="1:6" x14ac:dyDescent="0.25">
      <c r="A11" s="5"/>
    </row>
    <row r="12" spans="1:6" ht="30" x14ac:dyDescent="0.25">
      <c r="A12" s="12" t="s">
        <v>4</v>
      </c>
      <c r="B12" s="12" t="s">
        <v>54</v>
      </c>
      <c r="C12" s="12" t="s">
        <v>51</v>
      </c>
      <c r="D12" s="12" t="s">
        <v>55</v>
      </c>
      <c r="E12" s="75" t="s">
        <v>101</v>
      </c>
      <c r="F12" s="12" t="s">
        <v>59</v>
      </c>
    </row>
    <row r="13" spans="1:6" x14ac:dyDescent="0.25">
      <c r="A13" s="1" t="s">
        <v>0</v>
      </c>
      <c r="B13" s="36">
        <v>400000</v>
      </c>
      <c r="C13" s="25">
        <v>10.37037037037037</v>
      </c>
      <c r="D13" s="36">
        <f>+B13*C13</f>
        <v>4148148.1481481483</v>
      </c>
      <c r="E13" s="8">
        <v>4000</v>
      </c>
      <c r="F13" s="36">
        <f>+D13/E13</f>
        <v>1037.0370370370372</v>
      </c>
    </row>
    <row r="14" spans="1:6" x14ac:dyDescent="0.25">
      <c r="A14" s="1" t="s">
        <v>1</v>
      </c>
      <c r="B14" s="36">
        <v>800000</v>
      </c>
      <c r="C14" s="25">
        <v>10.37037037037037</v>
      </c>
      <c r="D14" s="36">
        <f>+B14*C14</f>
        <v>8296296.2962962966</v>
      </c>
      <c r="E14" s="8">
        <v>10000</v>
      </c>
      <c r="F14" s="36">
        <f>+D14/E14</f>
        <v>829.62962962962968</v>
      </c>
    </row>
    <row r="15" spans="1:6" x14ac:dyDescent="0.25">
      <c r="A15" s="1" t="s">
        <v>2</v>
      </c>
      <c r="B15" s="36">
        <v>120000</v>
      </c>
      <c r="C15" s="25">
        <v>10.37037037037037</v>
      </c>
      <c r="D15" s="36">
        <f>+B15*C15</f>
        <v>1244444.4444444445</v>
      </c>
      <c r="E15" s="8">
        <v>2000</v>
      </c>
      <c r="F15" s="36">
        <f>+D15/E15</f>
        <v>622.22222222222229</v>
      </c>
    </row>
    <row r="16" spans="1:6" x14ac:dyDescent="0.25">
      <c r="A16" s="1" t="s">
        <v>3</v>
      </c>
      <c r="B16" s="36">
        <v>30000</v>
      </c>
      <c r="C16" s="25">
        <v>10.37037037037037</v>
      </c>
      <c r="D16" s="36">
        <f>+B16*C16</f>
        <v>311111.11111111112</v>
      </c>
      <c r="E16" s="8">
        <v>1000</v>
      </c>
      <c r="F16" s="36">
        <f>+D16/E16</f>
        <v>311.11111111111114</v>
      </c>
    </row>
    <row r="17" spans="1:11" x14ac:dyDescent="0.25">
      <c r="A17" s="10" t="s">
        <v>16</v>
      </c>
      <c r="B17" s="38">
        <f>SUM(B13:B16)</f>
        <v>1350000</v>
      </c>
      <c r="C17" s="9"/>
      <c r="D17" s="38">
        <f>SUM(D13:D16)</f>
        <v>14000000</v>
      </c>
      <c r="E17" s="9">
        <v>17000</v>
      </c>
    </row>
    <row r="20" spans="1:11" ht="18.75" x14ac:dyDescent="0.4">
      <c r="A20" s="21" t="s">
        <v>67</v>
      </c>
    </row>
    <row r="21" spans="1:11" ht="30" x14ac:dyDescent="0.25">
      <c r="A21" s="33" t="s">
        <v>4</v>
      </c>
      <c r="B21" s="33" t="s">
        <v>27</v>
      </c>
      <c r="C21" s="33" t="s">
        <v>60</v>
      </c>
      <c r="D21" s="33" t="s">
        <v>61</v>
      </c>
      <c r="E21" s="33" t="s">
        <v>62</v>
      </c>
      <c r="F21" s="12" t="s">
        <v>65</v>
      </c>
      <c r="G21" s="12" t="s">
        <v>7</v>
      </c>
      <c r="H21" s="12" t="s">
        <v>59</v>
      </c>
      <c r="I21" s="12" t="s">
        <v>66</v>
      </c>
    </row>
    <row r="22" spans="1:11" x14ac:dyDescent="0.25">
      <c r="A22" s="1" t="s">
        <v>0</v>
      </c>
      <c r="B22" s="36">
        <v>800000</v>
      </c>
      <c r="C22" s="36">
        <v>400000</v>
      </c>
      <c r="D22" s="62">
        <v>4148148.1481481483</v>
      </c>
      <c r="E22" s="38">
        <f>SUM(B22:D22)</f>
        <v>5348148.1481481483</v>
      </c>
      <c r="F22" s="34">
        <v>200</v>
      </c>
      <c r="G22" s="34">
        <v>100</v>
      </c>
      <c r="H22" s="37">
        <v>1037.0370370370372</v>
      </c>
      <c r="I22" s="38">
        <f>SUM(F22:H22)</f>
        <v>1337.0370370370372</v>
      </c>
      <c r="K22" s="64">
        <f>+I22*E13</f>
        <v>5348148.1481481483</v>
      </c>
    </row>
    <row r="23" spans="1:11" x14ac:dyDescent="0.25">
      <c r="A23" s="1" t="s">
        <v>1</v>
      </c>
      <c r="B23" s="36">
        <v>3000000</v>
      </c>
      <c r="C23" s="36">
        <v>800000</v>
      </c>
      <c r="D23" s="62">
        <v>8296296.2962962966</v>
      </c>
      <c r="E23" s="38">
        <f>SUM(B23:D23)</f>
        <v>12096296.296296297</v>
      </c>
      <c r="F23" s="34">
        <v>300</v>
      </c>
      <c r="G23" s="34">
        <v>80</v>
      </c>
      <c r="H23" s="37">
        <v>829.62962962962968</v>
      </c>
      <c r="I23" s="38">
        <f>SUM(F23:H23)</f>
        <v>1209.6296296296296</v>
      </c>
      <c r="K23" s="64">
        <f t="shared" ref="K23:K25" si="0">+I23*E14</f>
        <v>12096296.296296295</v>
      </c>
    </row>
    <row r="24" spans="1:11" x14ac:dyDescent="0.25">
      <c r="A24" s="1" t="s">
        <v>2</v>
      </c>
      <c r="B24" s="36">
        <v>200000</v>
      </c>
      <c r="C24" s="36">
        <v>120000</v>
      </c>
      <c r="D24" s="62">
        <v>1244444.4444444445</v>
      </c>
      <c r="E24" s="38">
        <f>SUM(B24:D24)</f>
        <v>1564444.4444444445</v>
      </c>
      <c r="F24" s="34">
        <v>100</v>
      </c>
      <c r="G24" s="34">
        <v>60</v>
      </c>
      <c r="H24" s="37">
        <v>622.22222222222229</v>
      </c>
      <c r="I24" s="38">
        <f>SUM(F24:H24)</f>
        <v>782.22222222222229</v>
      </c>
      <c r="K24" s="64">
        <f t="shared" si="0"/>
        <v>1564444.4444444445</v>
      </c>
    </row>
    <row r="25" spans="1:11" x14ac:dyDescent="0.25">
      <c r="A25" s="1" t="s">
        <v>3</v>
      </c>
      <c r="B25" s="36">
        <v>50000</v>
      </c>
      <c r="C25" s="36">
        <v>30000</v>
      </c>
      <c r="D25" s="62">
        <v>311111.11111111112</v>
      </c>
      <c r="E25" s="38">
        <f>SUM(B25:D25)</f>
        <v>391111.11111111112</v>
      </c>
      <c r="F25" s="34">
        <v>50</v>
      </c>
      <c r="G25" s="34">
        <v>30</v>
      </c>
      <c r="H25" s="37">
        <v>311.11111111111114</v>
      </c>
      <c r="I25" s="38">
        <f>SUM(F25:H25)</f>
        <v>391.11111111111114</v>
      </c>
      <c r="K25" s="64">
        <f t="shared" si="0"/>
        <v>391111.11111111112</v>
      </c>
    </row>
    <row r="26" spans="1:11" x14ac:dyDescent="0.25">
      <c r="A26" s="10" t="s">
        <v>16</v>
      </c>
      <c r="B26" s="38">
        <f>SUM(B22:B25)</f>
        <v>4050000</v>
      </c>
      <c r="C26" s="38">
        <f>SUM(C22:C25)</f>
        <v>1350000</v>
      </c>
      <c r="D26" s="38">
        <f>SUM(D22:D25)</f>
        <v>14000000</v>
      </c>
      <c r="E26" s="38">
        <f>SUM(E22:E25)</f>
        <v>19400000</v>
      </c>
      <c r="F26" s="7"/>
      <c r="G26" s="7"/>
      <c r="H26" s="7"/>
      <c r="I26" s="7"/>
      <c r="K26" s="64">
        <f>SUM(K22:K25)</f>
        <v>19400000</v>
      </c>
    </row>
    <row r="29" spans="1:11" ht="18.75" x14ac:dyDescent="0.4">
      <c r="A29" s="21" t="s">
        <v>73</v>
      </c>
    </row>
    <row r="30" spans="1:11" x14ac:dyDescent="0.25">
      <c r="A30" s="70" t="s">
        <v>68</v>
      </c>
      <c r="B30" s="70" t="s">
        <v>74</v>
      </c>
      <c r="C30" s="70" t="s">
        <v>75</v>
      </c>
      <c r="D30" s="70" t="s">
        <v>76</v>
      </c>
      <c r="E30" s="70" t="s">
        <v>77</v>
      </c>
    </row>
    <row r="31" spans="1:11" x14ac:dyDescent="0.25">
      <c r="A31" s="6" t="s">
        <v>36</v>
      </c>
      <c r="B31" s="36">
        <v>2500</v>
      </c>
      <c r="C31" s="36">
        <v>3000</v>
      </c>
      <c r="D31" s="36">
        <v>2000</v>
      </c>
      <c r="E31" s="37">
        <v>1500</v>
      </c>
    </row>
    <row r="32" spans="1:11" x14ac:dyDescent="0.25">
      <c r="A32" s="6" t="s">
        <v>69</v>
      </c>
      <c r="B32" s="36">
        <v>1337.0370370370372</v>
      </c>
      <c r="C32" s="36">
        <v>1209.6296296296296</v>
      </c>
      <c r="D32" s="36">
        <v>782.22222222222229</v>
      </c>
      <c r="E32" s="37">
        <v>391.11111111111114</v>
      </c>
    </row>
    <row r="33" spans="1:9" x14ac:dyDescent="0.25">
      <c r="A33" s="1" t="s">
        <v>70</v>
      </c>
      <c r="B33" s="38">
        <f>(B31-B32)</f>
        <v>1162.9629629629628</v>
      </c>
      <c r="C33" s="38">
        <f>(C31-C32)</f>
        <v>1790.3703703703704</v>
      </c>
      <c r="D33" s="38">
        <f>(D31-D32)</f>
        <v>1217.7777777777778</v>
      </c>
      <c r="E33" s="38">
        <f>(E31-E32)</f>
        <v>1108.8888888888889</v>
      </c>
    </row>
    <row r="34" spans="1:9" x14ac:dyDescent="0.25">
      <c r="A34" s="6" t="s">
        <v>71</v>
      </c>
      <c r="B34" s="36"/>
      <c r="C34" s="36"/>
      <c r="D34" s="36"/>
      <c r="E34" s="37"/>
    </row>
    <row r="35" spans="1:9" x14ac:dyDescent="0.25">
      <c r="A35" s="1" t="s">
        <v>72</v>
      </c>
      <c r="B35" s="38">
        <f>+B33-B34</f>
        <v>1162.9629629629628</v>
      </c>
      <c r="C35" s="38">
        <f>+C33-C34</f>
        <v>1790.3703703703704</v>
      </c>
      <c r="D35" s="38">
        <f>+D33-D34</f>
        <v>1217.7777777777778</v>
      </c>
      <c r="E35" s="38">
        <f>+E33-E34</f>
        <v>1108.8888888888889</v>
      </c>
      <c r="G35" s="7"/>
      <c r="H35" s="7"/>
      <c r="I35" s="7"/>
    </row>
    <row r="37" spans="1:9" x14ac:dyDescent="0.25">
      <c r="A37" s="76" t="s">
        <v>56</v>
      </c>
      <c r="B37" s="78">
        <v>4000</v>
      </c>
      <c r="C37" s="78">
        <v>10000</v>
      </c>
      <c r="D37" s="78">
        <v>2000</v>
      </c>
      <c r="E37" s="78">
        <v>1000</v>
      </c>
      <c r="F37" s="61">
        <f>SUM(B37:E37)</f>
        <v>17000</v>
      </c>
    </row>
    <row r="39" spans="1:9" x14ac:dyDescent="0.25">
      <c r="B39" s="86" t="s">
        <v>79</v>
      </c>
      <c r="C39" s="86"/>
      <c r="D39" s="86"/>
      <c r="E39" s="86"/>
      <c r="F39" s="87"/>
      <c r="G39" s="1" t="s">
        <v>82</v>
      </c>
    </row>
    <row r="40" spans="1:9" x14ac:dyDescent="0.25">
      <c r="A40" s="70" t="s">
        <v>68</v>
      </c>
      <c r="B40" s="70" t="s">
        <v>74</v>
      </c>
      <c r="C40" s="70" t="s">
        <v>75</v>
      </c>
      <c r="D40" s="70" t="s">
        <v>76</v>
      </c>
      <c r="E40" s="70" t="s">
        <v>77</v>
      </c>
      <c r="F40" s="71" t="s">
        <v>80</v>
      </c>
      <c r="G40" s="1" t="s">
        <v>83</v>
      </c>
    </row>
    <row r="41" spans="1:9" x14ac:dyDescent="0.25">
      <c r="A41" s="12" t="s">
        <v>78</v>
      </c>
      <c r="B41" s="46">
        <f>+B37*B31</f>
        <v>10000000</v>
      </c>
      <c r="C41" s="46">
        <f>+C37*C31</f>
        <v>30000000</v>
      </c>
      <c r="D41" s="46">
        <f>+D37*D31</f>
        <v>4000000</v>
      </c>
      <c r="E41" s="46">
        <f>+E37*E31</f>
        <v>1500000</v>
      </c>
      <c r="F41" s="81">
        <f>SUM(B41:E41)</f>
        <v>45500000</v>
      </c>
      <c r="G41" s="42">
        <f>+F41/F$41</f>
        <v>1</v>
      </c>
    </row>
    <row r="42" spans="1:9" x14ac:dyDescent="0.25">
      <c r="A42" s="12" t="s">
        <v>81</v>
      </c>
      <c r="B42" s="46">
        <f>+B32*B37</f>
        <v>5348148.1481481483</v>
      </c>
      <c r="C42" s="46">
        <f>+C32*C37</f>
        <v>12096296.296296295</v>
      </c>
      <c r="D42" s="46">
        <f>+D32*D37</f>
        <v>1564444.4444444445</v>
      </c>
      <c r="E42" s="46">
        <f>+E32*E37</f>
        <v>391111.11111111112</v>
      </c>
      <c r="F42" s="81">
        <f>SUM(B42:E42)</f>
        <v>19400000</v>
      </c>
      <c r="G42" s="42">
        <f>+F42/F$41</f>
        <v>0.42637362637362636</v>
      </c>
    </row>
    <row r="43" spans="1:9" x14ac:dyDescent="0.25">
      <c r="A43" s="12" t="s">
        <v>70</v>
      </c>
      <c r="B43" s="46">
        <f>+B41-B42</f>
        <v>4651851.8518518517</v>
      </c>
      <c r="C43" s="46">
        <f>+C41-C42</f>
        <v>17903703.703703705</v>
      </c>
      <c r="D43" s="46">
        <f>+D41-D42</f>
        <v>2435555.5555555555</v>
      </c>
      <c r="E43" s="46">
        <f>+E41-E42</f>
        <v>1108888.888888889</v>
      </c>
      <c r="F43" s="81">
        <f>SUM(B43:E43)</f>
        <v>26100000</v>
      </c>
      <c r="G43" s="42">
        <f>+F43/F$41</f>
        <v>0.57362637362637359</v>
      </c>
    </row>
    <row r="44" spans="1:9" x14ac:dyDescent="0.25">
      <c r="A44" s="12" t="s">
        <v>71</v>
      </c>
      <c r="B44" s="46">
        <f>+B47*$F44</f>
        <v>4791208.7912087915</v>
      </c>
      <c r="C44" s="46">
        <f>+C47*$F44</f>
        <v>14373626.373626374</v>
      </c>
      <c r="D44" s="46">
        <f>+D47*$F44</f>
        <v>1916483.5164835167</v>
      </c>
      <c r="E44" s="46">
        <f>+E47*$F44</f>
        <v>718681.31868131866</v>
      </c>
      <c r="F44" s="81">
        <v>21800000</v>
      </c>
      <c r="G44" s="42">
        <f>+F44/F$41</f>
        <v>0.47912087912087914</v>
      </c>
    </row>
    <row r="45" spans="1:9" x14ac:dyDescent="0.25">
      <c r="A45" s="12" t="s">
        <v>72</v>
      </c>
      <c r="B45" s="46">
        <f>+B43-B44</f>
        <v>-139356.93935693987</v>
      </c>
      <c r="C45" s="46">
        <f>+C43-C44</f>
        <v>3530077.3300773315</v>
      </c>
      <c r="D45" s="46">
        <f>+D43-D44</f>
        <v>519072.03907203884</v>
      </c>
      <c r="E45" s="46">
        <f>+E43-E44</f>
        <v>390207.57020757033</v>
      </c>
      <c r="F45" s="81">
        <f>SUM(B45:E45)</f>
        <v>4300000.0000000009</v>
      </c>
      <c r="G45" s="42">
        <f>+F45/F$41</f>
        <v>9.4505494505494531E-2</v>
      </c>
    </row>
    <row r="47" spans="1:9" x14ac:dyDescent="0.25">
      <c r="A47" s="43" t="s">
        <v>84</v>
      </c>
      <c r="B47" s="44">
        <f>B41/$F$41</f>
        <v>0.21978021978021978</v>
      </c>
      <c r="C47" s="44">
        <f>C41/$F$41</f>
        <v>0.65934065934065933</v>
      </c>
      <c r="D47" s="44">
        <f>D41/$F$41</f>
        <v>8.7912087912087919E-2</v>
      </c>
      <c r="E47" s="44">
        <f>E41/$F$41</f>
        <v>3.2967032967032968E-2</v>
      </c>
      <c r="F47" s="45">
        <f>SUM(B47:E47)</f>
        <v>1</v>
      </c>
    </row>
    <row r="48" spans="1:9" x14ac:dyDescent="0.25">
      <c r="B48" s="40">
        <f>+(B33*B37)-B43</f>
        <v>0</v>
      </c>
      <c r="C48" s="40">
        <f>+(C33*C37)-C43</f>
        <v>0</v>
      </c>
      <c r="D48" s="40">
        <f>+(D33*D37)-D43</f>
        <v>0</v>
      </c>
      <c r="E48" s="40">
        <f>+(E33*E37)-E43</f>
        <v>0</v>
      </c>
      <c r="F48" s="39"/>
    </row>
  </sheetData>
  <mergeCells count="1">
    <mergeCell ref="B39:F39"/>
  </mergeCells>
  <conditionalFormatting sqref="B41:G45">
    <cfRule type="cellIs" dxfId="9" priority="12" operator="lessThan">
      <formula>0</formula>
    </cfRule>
  </conditionalFormatting>
  <conditionalFormatting sqref="B37:F37">
    <cfRule type="cellIs" dxfId="8" priority="2" operator="lessThan">
      <formula>0</formula>
    </cfRule>
  </conditionalFormatting>
  <conditionalFormatting sqref="A37:G48">
    <cfRule type="cellIs" dxfId="7" priority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7B30-0D34-441B-96C8-3B8291E1DE36}">
  <dimension ref="A1:I35"/>
  <sheetViews>
    <sheetView topLeftCell="A19" workbookViewId="0">
      <selection activeCell="E38" sqref="E38"/>
    </sheetView>
  </sheetViews>
  <sheetFormatPr baseColWidth="10" defaultRowHeight="15" x14ac:dyDescent="0.25"/>
  <cols>
    <col min="1" max="12" width="15.42578125" customWidth="1"/>
  </cols>
  <sheetData>
    <row r="1" spans="1:5" ht="24.75" x14ac:dyDescent="0.5">
      <c r="A1" s="69" t="s">
        <v>98</v>
      </c>
    </row>
    <row r="3" spans="1:5" ht="18.75" x14ac:dyDescent="0.4">
      <c r="A3" s="21" t="s">
        <v>73</v>
      </c>
    </row>
    <row r="4" spans="1:5" x14ac:dyDescent="0.25">
      <c r="A4" s="70" t="s">
        <v>68</v>
      </c>
      <c r="B4" s="70" t="s">
        <v>74</v>
      </c>
      <c r="C4" s="70" t="s">
        <v>75</v>
      </c>
      <c r="D4" s="70" t="s">
        <v>76</v>
      </c>
      <c r="E4" s="70" t="s">
        <v>77</v>
      </c>
    </row>
    <row r="5" spans="1:5" x14ac:dyDescent="0.25">
      <c r="A5" s="6" t="s">
        <v>36</v>
      </c>
      <c r="B5" s="36">
        <v>2500</v>
      </c>
      <c r="C5" s="36">
        <v>3000</v>
      </c>
      <c r="D5" s="36">
        <v>2000</v>
      </c>
      <c r="E5" s="37">
        <v>1500</v>
      </c>
    </row>
    <row r="6" spans="1:5" x14ac:dyDescent="0.25">
      <c r="A6" s="6" t="s">
        <v>69</v>
      </c>
      <c r="B6" s="36">
        <v>1337.0370370370372</v>
      </c>
      <c r="C6" s="36">
        <v>1209.6296296296296</v>
      </c>
      <c r="D6" s="36">
        <v>782.22222222222229</v>
      </c>
      <c r="E6" s="37">
        <v>391.11111111111114</v>
      </c>
    </row>
    <row r="7" spans="1:5" x14ac:dyDescent="0.25">
      <c r="A7" s="1" t="s">
        <v>70</v>
      </c>
      <c r="B7" s="38">
        <f>(B5-B6)</f>
        <v>1162.9629629629628</v>
      </c>
      <c r="C7" s="38">
        <f>(C5-C6)</f>
        <v>1790.3703703703704</v>
      </c>
      <c r="D7" s="38">
        <f>(D5-D6)</f>
        <v>1217.7777777777778</v>
      </c>
      <c r="E7" s="38">
        <f>(E5-E6)</f>
        <v>1108.8888888888889</v>
      </c>
    </row>
    <row r="8" spans="1:5" x14ac:dyDescent="0.25">
      <c r="A8" s="6" t="s">
        <v>71</v>
      </c>
      <c r="B8" s="36"/>
      <c r="C8" s="36"/>
      <c r="D8" s="36"/>
      <c r="E8" s="37"/>
    </row>
    <row r="9" spans="1:5" x14ac:dyDescent="0.25">
      <c r="A9" s="1" t="s">
        <v>72</v>
      </c>
      <c r="B9" s="38">
        <f>+B7-B8</f>
        <v>1162.9629629629628</v>
      </c>
      <c r="C9" s="38">
        <f>+C7-C8</f>
        <v>1790.3703703703704</v>
      </c>
      <c r="D9" s="38">
        <f>+D7-D8</f>
        <v>1217.7777777777778</v>
      </c>
      <c r="E9" s="38">
        <f>+E7-E8</f>
        <v>1108.8888888888889</v>
      </c>
    </row>
    <row r="11" spans="1:5" ht="18.75" x14ac:dyDescent="0.4">
      <c r="A11" s="21" t="s">
        <v>97</v>
      </c>
    </row>
    <row r="12" spans="1:5" x14ac:dyDescent="0.25">
      <c r="A12" s="35" t="s">
        <v>68</v>
      </c>
      <c r="B12" s="35" t="s">
        <v>74</v>
      </c>
      <c r="C12" s="35" t="s">
        <v>75</v>
      </c>
      <c r="D12" s="35" t="s">
        <v>76</v>
      </c>
      <c r="E12" s="35" t="s">
        <v>77</v>
      </c>
    </row>
    <row r="13" spans="1:5" x14ac:dyDescent="0.25">
      <c r="A13" s="6" t="s">
        <v>36</v>
      </c>
      <c r="B13" s="36">
        <f>+'COSTEO X ACTIVIDADES'!B44</f>
        <v>2500</v>
      </c>
      <c r="C13" s="36">
        <f>+'COSTEO X ACTIVIDADES'!C44</f>
        <v>3000</v>
      </c>
      <c r="D13" s="36">
        <f>+'COSTEO X ACTIVIDADES'!D44</f>
        <v>2000</v>
      </c>
      <c r="E13" s="36">
        <f>+'COSTEO X ACTIVIDADES'!E44</f>
        <v>1500</v>
      </c>
    </row>
    <row r="14" spans="1:5" x14ac:dyDescent="0.25">
      <c r="A14" s="6" t="s">
        <v>69</v>
      </c>
      <c r="B14" s="36">
        <f>+'COSTEO X ACTIVIDADES'!B45</f>
        <v>1099.5897880891487</v>
      </c>
      <c r="C14" s="36">
        <f>+'COSTEO X ACTIVIDADES'!C45</f>
        <v>896.14440993788821</v>
      </c>
      <c r="D14" s="36">
        <f>+'COSTEO X ACTIVIDADES'!D45</f>
        <v>1521.2213189623676</v>
      </c>
      <c r="E14" s="36">
        <f>+'COSTEO X ACTIVIDADES'!E45</f>
        <v>2997.754110339788</v>
      </c>
    </row>
    <row r="15" spans="1:5" x14ac:dyDescent="0.25">
      <c r="A15" s="1" t="s">
        <v>70</v>
      </c>
      <c r="B15" s="36">
        <f>+'COSTEO X ACTIVIDADES'!B46</f>
        <v>1400.4102119108513</v>
      </c>
      <c r="C15" s="36">
        <f>+'COSTEO X ACTIVIDADES'!C46</f>
        <v>2103.8555900621118</v>
      </c>
      <c r="D15" s="36">
        <f>+'COSTEO X ACTIVIDADES'!D46</f>
        <v>478.7786810376324</v>
      </c>
      <c r="E15" s="36">
        <f>+'COSTEO X ACTIVIDADES'!E46</f>
        <v>-1497.754110339788</v>
      </c>
    </row>
    <row r="16" spans="1:5" x14ac:dyDescent="0.25">
      <c r="A16" s="6" t="s">
        <v>71</v>
      </c>
      <c r="B16" s="36">
        <f>+'COSTEO X ACTIVIDADES'!B47</f>
        <v>0</v>
      </c>
      <c r="C16" s="36">
        <f>+'COSTEO X ACTIVIDADES'!C47</f>
        <v>0</v>
      </c>
      <c r="D16" s="36">
        <f>+'COSTEO X ACTIVIDADES'!D47</f>
        <v>0</v>
      </c>
      <c r="E16" s="36">
        <f>+'COSTEO X ACTIVIDADES'!E47</f>
        <v>0</v>
      </c>
    </row>
    <row r="17" spans="1:9" x14ac:dyDescent="0.25">
      <c r="A17" s="1" t="s">
        <v>72</v>
      </c>
      <c r="B17" s="36">
        <f>+'COSTEO X ACTIVIDADES'!B48</f>
        <v>1400.4102119108513</v>
      </c>
      <c r="C17" s="36">
        <f>+'COSTEO X ACTIVIDADES'!C48</f>
        <v>2103.8555900621118</v>
      </c>
      <c r="D17" s="36">
        <f>+'COSTEO X ACTIVIDADES'!D48</f>
        <v>478.7786810376324</v>
      </c>
      <c r="E17" s="36">
        <f>+'COSTEO X ACTIVIDADES'!E48</f>
        <v>-1497.754110339788</v>
      </c>
    </row>
    <row r="19" spans="1:9" ht="18.75" x14ac:dyDescent="0.4">
      <c r="A19" s="47" t="s">
        <v>98</v>
      </c>
    </row>
    <row r="20" spans="1:9" ht="18.75" customHeight="1" x14ac:dyDescent="0.25">
      <c r="A20" s="88" t="s">
        <v>68</v>
      </c>
      <c r="B20" s="88" t="s">
        <v>74</v>
      </c>
      <c r="C20" s="88"/>
      <c r="D20" s="88" t="s">
        <v>75</v>
      </c>
      <c r="E20" s="88"/>
      <c r="F20" s="88" t="s">
        <v>76</v>
      </c>
      <c r="G20" s="88"/>
      <c r="H20" s="88" t="s">
        <v>77</v>
      </c>
      <c r="I20" s="88"/>
    </row>
    <row r="21" spans="1:9" x14ac:dyDescent="0.25">
      <c r="A21" s="89"/>
      <c r="B21" s="12" t="s">
        <v>99</v>
      </c>
      <c r="C21" s="12" t="s">
        <v>100</v>
      </c>
      <c r="D21" s="12" t="s">
        <v>99</v>
      </c>
      <c r="E21" s="12" t="s">
        <v>100</v>
      </c>
      <c r="F21" s="12" t="s">
        <v>99</v>
      </c>
      <c r="G21" s="12" t="s">
        <v>100</v>
      </c>
      <c r="H21" s="12" t="s">
        <v>99</v>
      </c>
      <c r="I21" s="12" t="s">
        <v>100</v>
      </c>
    </row>
    <row r="22" spans="1:9" x14ac:dyDescent="0.25">
      <c r="A22" s="6" t="s">
        <v>36</v>
      </c>
      <c r="B22" s="36">
        <f>+B5</f>
        <v>2500</v>
      </c>
      <c r="C22" s="36">
        <f>+B13</f>
        <v>2500</v>
      </c>
      <c r="D22" s="36">
        <f>+C5</f>
        <v>3000</v>
      </c>
      <c r="E22" s="37">
        <f>+C13</f>
        <v>3000</v>
      </c>
      <c r="F22" s="73">
        <f>+D5</f>
        <v>2000</v>
      </c>
      <c r="G22" s="73">
        <f>+D13</f>
        <v>2000</v>
      </c>
      <c r="H22" s="73">
        <f>+E5</f>
        <v>1500</v>
      </c>
      <c r="I22" s="73">
        <f>+E13</f>
        <v>1500</v>
      </c>
    </row>
    <row r="23" spans="1:9" x14ac:dyDescent="0.25">
      <c r="A23" s="6" t="s">
        <v>69</v>
      </c>
      <c r="B23" s="36">
        <f>+B6</f>
        <v>1337.0370370370372</v>
      </c>
      <c r="C23" s="36">
        <f>+B14</f>
        <v>1099.5897880891487</v>
      </c>
      <c r="D23" s="36">
        <f>+C6</f>
        <v>1209.6296296296296</v>
      </c>
      <c r="E23" s="37">
        <f>+C14</f>
        <v>896.14440993788821</v>
      </c>
      <c r="F23" s="73">
        <f>+D6</f>
        <v>782.22222222222229</v>
      </c>
      <c r="G23" s="73">
        <f>+D14</f>
        <v>1521.2213189623676</v>
      </c>
      <c r="H23" s="73">
        <f>+E6</f>
        <v>391.11111111111114</v>
      </c>
      <c r="I23" s="73">
        <f>+E14</f>
        <v>2997.754110339788</v>
      </c>
    </row>
    <row r="24" spans="1:9" s="4" customFormat="1" x14ac:dyDescent="0.25">
      <c r="A24" s="1" t="s">
        <v>70</v>
      </c>
      <c r="B24" s="38">
        <f>+B7</f>
        <v>1162.9629629629628</v>
      </c>
      <c r="C24" s="38">
        <f>+B15</f>
        <v>1400.4102119108513</v>
      </c>
      <c r="D24" s="38">
        <f>+C7</f>
        <v>1790.3703703703704</v>
      </c>
      <c r="E24" s="38">
        <f>+C15</f>
        <v>2103.8555900621118</v>
      </c>
      <c r="F24" s="74">
        <f>+D7</f>
        <v>1217.7777777777778</v>
      </c>
      <c r="G24" s="74">
        <f>+D15</f>
        <v>478.7786810376324</v>
      </c>
      <c r="H24" s="74">
        <f>+E7</f>
        <v>1108.8888888888889</v>
      </c>
      <c r="I24" s="74">
        <f>+E15</f>
        <v>-1497.754110339788</v>
      </c>
    </row>
    <row r="25" spans="1:9" x14ac:dyDescent="0.25">
      <c r="A25" s="6" t="s">
        <v>71</v>
      </c>
      <c r="B25" s="36">
        <f>+B8</f>
        <v>0</v>
      </c>
      <c r="C25" s="36">
        <f>+B16</f>
        <v>0</v>
      </c>
      <c r="D25" s="36">
        <f>+C8</f>
        <v>0</v>
      </c>
      <c r="E25" s="37">
        <f>+C16</f>
        <v>0</v>
      </c>
      <c r="F25" s="73">
        <f>+D8</f>
        <v>0</v>
      </c>
      <c r="G25" s="73">
        <f>+D16</f>
        <v>0</v>
      </c>
      <c r="H25" s="73">
        <f>+E8</f>
        <v>0</v>
      </c>
      <c r="I25" s="73">
        <f>+E16</f>
        <v>0</v>
      </c>
    </row>
    <row r="26" spans="1:9" s="4" customFormat="1" x14ac:dyDescent="0.25">
      <c r="A26" s="1" t="s">
        <v>72</v>
      </c>
      <c r="B26" s="38">
        <f>+B9</f>
        <v>1162.9629629629628</v>
      </c>
      <c r="C26" s="38">
        <f>+B17</f>
        <v>1400.4102119108513</v>
      </c>
      <c r="D26" s="38">
        <f>+C9</f>
        <v>1790.3703703703704</v>
      </c>
      <c r="E26" s="38">
        <f>+C17</f>
        <v>2103.8555900621118</v>
      </c>
      <c r="F26" s="74">
        <f>+D9</f>
        <v>1217.7777777777778</v>
      </c>
      <c r="G26" s="74">
        <f>+D17</f>
        <v>478.7786810376324</v>
      </c>
      <c r="H26" s="74">
        <f>+E9</f>
        <v>1108.8888888888889</v>
      </c>
      <c r="I26" s="74">
        <f>+E17</f>
        <v>-1497.754110339788</v>
      </c>
    </row>
    <row r="27" spans="1:9" x14ac:dyDescent="0.25">
      <c r="I27" s="72"/>
    </row>
    <row r="29" spans="1:9" x14ac:dyDescent="0.25">
      <c r="A29" s="88" t="s">
        <v>68</v>
      </c>
      <c r="B29" s="88" t="s">
        <v>74</v>
      </c>
      <c r="C29" s="88"/>
      <c r="D29" s="88" t="s">
        <v>75</v>
      </c>
      <c r="E29" s="88"/>
      <c r="F29" s="88" t="s">
        <v>76</v>
      </c>
      <c r="G29" s="88"/>
      <c r="H29" s="88" t="s">
        <v>77</v>
      </c>
      <c r="I29" s="88"/>
    </row>
    <row r="30" spans="1:9" x14ac:dyDescent="0.25">
      <c r="A30" s="89"/>
      <c r="B30" s="12" t="s">
        <v>99</v>
      </c>
      <c r="C30" s="12" t="s">
        <v>100</v>
      </c>
      <c r="D30" s="12" t="s">
        <v>99</v>
      </c>
      <c r="E30" s="12" t="s">
        <v>100</v>
      </c>
      <c r="F30" s="12" t="s">
        <v>99</v>
      </c>
      <c r="G30" s="12" t="s">
        <v>100</v>
      </c>
      <c r="H30" s="12" t="s">
        <v>99</v>
      </c>
      <c r="I30" s="12" t="s">
        <v>100</v>
      </c>
    </row>
    <row r="31" spans="1:9" x14ac:dyDescent="0.25">
      <c r="A31" s="6" t="s">
        <v>36</v>
      </c>
      <c r="B31" s="36">
        <f>+B22-C22</f>
        <v>0</v>
      </c>
      <c r="C31" s="36">
        <f>+C22-B22</f>
        <v>0</v>
      </c>
      <c r="D31" s="36">
        <f>+D22-E22</f>
        <v>0</v>
      </c>
      <c r="E31" s="36">
        <f>+E22-D22</f>
        <v>0</v>
      </c>
      <c r="F31" s="36">
        <f>+F22-G22</f>
        <v>0</v>
      </c>
      <c r="G31" s="36">
        <f>+G22-F22</f>
        <v>0</v>
      </c>
      <c r="H31" s="36">
        <f>+H22-I22</f>
        <v>0</v>
      </c>
      <c r="I31" s="36">
        <f>+I22-H22</f>
        <v>0</v>
      </c>
    </row>
    <row r="32" spans="1:9" x14ac:dyDescent="0.25">
      <c r="A32" s="6" t="s">
        <v>69</v>
      </c>
      <c r="B32" s="36">
        <f>+B23-C23</f>
        <v>237.44724894788851</v>
      </c>
      <c r="C32" s="36">
        <f>+C23-B23</f>
        <v>-237.44724894788851</v>
      </c>
      <c r="D32" s="36">
        <f>+D23-E23</f>
        <v>313.48521969174135</v>
      </c>
      <c r="E32" s="36">
        <f>+E23-D23</f>
        <v>-313.48521969174135</v>
      </c>
      <c r="F32" s="36">
        <f>+F23-G23</f>
        <v>-738.99909674014532</v>
      </c>
      <c r="G32" s="36">
        <f>+G23-F23</f>
        <v>738.99909674014532</v>
      </c>
      <c r="H32" s="36">
        <f>+H23-I23</f>
        <v>-2606.6429992286767</v>
      </c>
      <c r="I32" s="36">
        <f>+I23-H23</f>
        <v>2606.6429992286767</v>
      </c>
    </row>
    <row r="33" spans="1:9" x14ac:dyDescent="0.25">
      <c r="A33" s="1" t="s">
        <v>70</v>
      </c>
      <c r="B33" s="36">
        <f>+B24-C24</f>
        <v>-237.44724894788851</v>
      </c>
      <c r="C33" s="36">
        <f>+C24-B24</f>
        <v>237.44724894788851</v>
      </c>
      <c r="D33" s="36">
        <f>+D24-E24</f>
        <v>-313.48521969174135</v>
      </c>
      <c r="E33" s="36">
        <f>+E24-D24</f>
        <v>313.48521969174135</v>
      </c>
      <c r="F33" s="36">
        <f>+F24-G24</f>
        <v>738.99909674014543</v>
      </c>
      <c r="G33" s="36">
        <f>+G24-F24</f>
        <v>-738.99909674014543</v>
      </c>
      <c r="H33" s="36">
        <f>+H24-I24</f>
        <v>2606.6429992286767</v>
      </c>
      <c r="I33" s="36">
        <f>+I24-H24</f>
        <v>-2606.6429992286767</v>
      </c>
    </row>
    <row r="34" spans="1:9" x14ac:dyDescent="0.25">
      <c r="A34" s="6" t="s">
        <v>71</v>
      </c>
      <c r="B34" s="36">
        <f>+B25-C25</f>
        <v>0</v>
      </c>
      <c r="C34" s="36">
        <f>+C25-B25</f>
        <v>0</v>
      </c>
      <c r="D34" s="36">
        <f>+D25-E25</f>
        <v>0</v>
      </c>
      <c r="E34" s="36">
        <f>+E25-D25</f>
        <v>0</v>
      </c>
      <c r="F34" s="36">
        <f>+F25-G25</f>
        <v>0</v>
      </c>
      <c r="G34" s="36">
        <f>+G25-F25</f>
        <v>0</v>
      </c>
      <c r="H34" s="36">
        <f>+H25-I25</f>
        <v>0</v>
      </c>
      <c r="I34" s="36">
        <f>+I25-H25</f>
        <v>0</v>
      </c>
    </row>
    <row r="35" spans="1:9" x14ac:dyDescent="0.25">
      <c r="A35" s="1" t="s">
        <v>72</v>
      </c>
      <c r="B35" s="36">
        <f>+B26-C26</f>
        <v>-237.44724894788851</v>
      </c>
      <c r="C35" s="36">
        <f>+C26-B26</f>
        <v>237.44724894788851</v>
      </c>
      <c r="D35" s="36">
        <f>+D26-E26</f>
        <v>-313.48521969174135</v>
      </c>
      <c r="E35" s="36">
        <f>+E26-D26</f>
        <v>313.48521969174135</v>
      </c>
      <c r="F35" s="36">
        <f>+F26-G26</f>
        <v>738.99909674014543</v>
      </c>
      <c r="G35" s="36">
        <f>+G26-F26</f>
        <v>-738.99909674014543</v>
      </c>
      <c r="H35" s="36">
        <f>+H26-I26</f>
        <v>2606.6429992286767</v>
      </c>
      <c r="I35" s="36">
        <f>+I26-H26</f>
        <v>-2606.6429992286767</v>
      </c>
    </row>
  </sheetData>
  <mergeCells count="10">
    <mergeCell ref="B20:C20"/>
    <mergeCell ref="A20:A21"/>
    <mergeCell ref="D20:E20"/>
    <mergeCell ref="F20:G20"/>
    <mergeCell ref="H20:I20"/>
    <mergeCell ref="A29:A30"/>
    <mergeCell ref="B29:C29"/>
    <mergeCell ref="D29:E29"/>
    <mergeCell ref="F29:G29"/>
    <mergeCell ref="H29:I29"/>
  </mergeCells>
  <conditionalFormatting sqref="A20 B21:I21 A22:E26">
    <cfRule type="cellIs" dxfId="6" priority="7" operator="lessThan">
      <formula>0</formula>
    </cfRule>
  </conditionalFormatting>
  <conditionalFormatting sqref="A11:E17">
    <cfRule type="cellIs" dxfId="5" priority="6" operator="lessThan">
      <formula>0</formula>
    </cfRule>
  </conditionalFormatting>
  <conditionalFormatting sqref="A19:E19 B20 D20 F20 H20">
    <cfRule type="cellIs" dxfId="4" priority="5" operator="lessThan">
      <formula>0</formula>
    </cfRule>
  </conditionalFormatting>
  <conditionalFormatting sqref="A19:I26">
    <cfRule type="cellIs" dxfId="3" priority="4" operator="lessThan">
      <formula>0</formula>
    </cfRule>
  </conditionalFormatting>
  <conditionalFormatting sqref="A29 B30:I30 A31:I35">
    <cfRule type="cellIs" dxfId="2" priority="3" operator="lessThan">
      <formula>0</formula>
    </cfRule>
  </conditionalFormatting>
  <conditionalFormatting sqref="B29 D29 F29 H29">
    <cfRule type="cellIs" dxfId="1" priority="2" operator="lessThan">
      <formula>0</formula>
    </cfRule>
  </conditionalFormatting>
  <conditionalFormatting sqref="A29:I3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COSTEO X ACTIVIDADES</vt:lpstr>
      <vt:lpstr>COSTEO TRADICIONAL</vt:lpstr>
      <vt:lpstr>COMPARACION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</dc:creator>
  <cp:lastModifiedBy>ADMINIST</cp:lastModifiedBy>
  <dcterms:created xsi:type="dcterms:W3CDTF">2022-11-23T00:19:37Z</dcterms:created>
  <dcterms:modified xsi:type="dcterms:W3CDTF">2022-11-23T22:20:05Z</dcterms:modified>
</cp:coreProperties>
</file>