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svg" ContentType="image/svg+xml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drawings/drawing3.xml" ContentType="application/vnd.openxmlformats-officedocument.drawing+xml"/>
  <Override PartName="/xl/tables/table9.xml" ContentType="application/vnd.openxmlformats-officedocument.spreadsheetml.table+xml"/>
  <Override PartName="/xl/drawings/drawing4.xml" ContentType="application/vnd.openxmlformats-officedocument.drawing+xml"/>
  <Override PartName="/xl/tables/table10.xml" ContentType="application/vnd.openxmlformats-officedocument.spreadsheetml.table+xml"/>
  <Override PartName="/xl/drawings/drawing5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bookViews>
    <workbookView xWindow="-120" yWindow="-120" windowWidth="20730" windowHeight="11040" firstSheet="1" activeTab="2"/>
  </bookViews>
  <sheets>
    <sheet name="ConsultasOnLine" sheetId="1" state="hidden" r:id="rId1"/>
    <sheet name="Tablas" sheetId="3" r:id="rId2"/>
    <sheet name="Inicio" sheetId="2" r:id="rId3"/>
    <sheet name="Anexos" sheetId="5" r:id="rId4"/>
    <sheet name="BD-Caja" sheetId="4" r:id="rId5"/>
    <sheet name="Reportes" sheetId="6" r:id="rId6"/>
  </sheets>
  <functionGroups builtInGroupCount="18"/>
  <externalReferences>
    <externalReference r:id="rId7"/>
  </externalReferences>
  <definedNames>
    <definedName name="_xlnm._FilterDatabase" localSheetId="4" hidden="1">'BD-Caja'!$A$3:$M$4</definedName>
    <definedName name="_xlnm.Extract" localSheetId="5">Reportes!$A$6:$B$6</definedName>
    <definedName name="_xlnm.Print_Area" localSheetId="5">Reportes!$A$5:$K$14</definedName>
    <definedName name="Caja_Bancos">Tablas!$A$7:$A$18</definedName>
    <definedName name="Distrito">INDIRECT("Ubigeo_RENIEC!$K$"&amp;[1]Ubigeo_RENIEC!$Q$2&amp;":$K$"&amp;[1]Ubigeo_RENIEC!$R$2)</definedName>
    <definedName name="Lista_Meses">Tablas!$M$4:$M$15</definedName>
    <definedName name="ListaBancos">Tablas!$F$4:$F$15</definedName>
    <definedName name="Provincia" localSheetId="3">INDIRECT("Ubigeo_RENIEC!$F$"&amp;MATCH([1]Ubigeo_RENIEC!$N$2,C_Cod_Dep,0)&amp;":F$"&amp;LOOKUP(2,1/(C_Cod_Dep=[1]Ubigeo_RENIEC!$N$2),ROW(C_Cod_Dep)))</definedName>
    <definedName name="Provincia" localSheetId="4">INDIRECT("Ubigeo_RENIEC!$F$"&amp;MATCH([1]Ubigeo_RENIEC!$N$2,C_Cod_Dep,0)&amp;":F$"&amp;LOOKUP(2,1/(C_Cod_Dep=[1]Ubigeo_RENIEC!$N$2),ROW(C_Cod_Dep)))</definedName>
    <definedName name="Provincia" localSheetId="5">INDIRECT("Ubigeo_RENIEC!$F$"&amp;MATCH([1]Ubigeo_RENIEC!$N$2,C_Cod_Dep,0)&amp;":F$"&amp;LOOKUP(2,1/(C_Cod_Dep=[1]Ubigeo_RENIEC!$N$2),ROW(C_Cod_Dep)))</definedName>
    <definedName name="Provincia" localSheetId="1">INDIRECT("Ubigeo_RENIEC!$F$"&amp;MATCH([1]Ubigeo_RENIEC!$N$2,C_Cod_Dep,0)&amp;":F$"&amp;LOOKUP(2,1/(C_Cod_Dep=[1]Ubigeo_RENIEC!$N$2),ROW(C_Cod_Dep)))</definedName>
    <definedName name="Provincia">INDIRECT("Ubigeo_RENIEC!$F$"&amp;MATCH([1]Ubigeo_RENIEC!$N$2,C_Cod_Dep,0)&amp;":F$"&amp;LOOKUP(2,1/(C_Cod_Dep=[1]Ubigeo_RENIEC!$N$2),ROW(C_Cod_Dep)))</definedName>
    <definedName name="_xlnm.Print_Titles" localSheetId="5">Reportes!$5:$10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12" i="2" l="1"/>
  <c r="F5" i="1"/>
  <c r="F4" i="1"/>
  <c r="F3" i="1"/>
  <c r="D12" i="2" l="1"/>
  <c r="D10" i="2"/>
  <c r="D9" i="2"/>
  <c r="F7" i="2"/>
  <c r="D7" i="2"/>
  <c r="B3" i="2"/>
  <c r="B2" i="2"/>
  <c r="E15" i="3"/>
  <c r="A18" i="3" s="1"/>
  <c r="E14" i="3"/>
  <c r="A17" i="3" s="1"/>
  <c r="E13" i="3"/>
  <c r="A16" i="3" s="1"/>
  <c r="E12" i="3"/>
  <c r="A15" i="3" s="1"/>
  <c r="E11" i="3"/>
  <c r="A14" i="3" s="1"/>
  <c r="A11" i="3"/>
  <c r="E10" i="3"/>
  <c r="A13" i="3" s="1"/>
  <c r="E9" i="3"/>
  <c r="A12" i="3" s="1"/>
  <c r="E8" i="3"/>
  <c r="A8" i="3"/>
  <c r="E7" i="3"/>
  <c r="A10" i="3" s="1"/>
  <c r="A7" i="3"/>
  <c r="E6" i="3"/>
  <c r="A9" i="3" s="1"/>
  <c r="E5" i="3"/>
  <c r="E4" i="3"/>
  <c r="J8" i="1"/>
  <c r="F8" i="1"/>
  <c r="F7" i="1"/>
  <c r="R6" i="1"/>
  <c r="K6" i="1"/>
  <c r="J6" i="1"/>
  <c r="I6" i="1"/>
  <c r="H6" i="1"/>
  <c r="F6" i="1"/>
  <c r="R5" i="1"/>
  <c r="K5" i="1"/>
  <c r="J5" i="1"/>
  <c r="I5" i="1"/>
  <c r="H5" i="1"/>
  <c r="R4" i="1"/>
  <c r="J4" i="1"/>
  <c r="I4" i="1"/>
  <c r="H4" i="1"/>
  <c r="G4" i="1"/>
  <c r="J3" i="1"/>
  <c r="I3" i="1"/>
  <c r="H3" i="1"/>
  <c r="J1" i="1"/>
  <c r="D6" i="2" l="1"/>
</calcChain>
</file>

<file path=xl/sharedStrings.xml><?xml version="1.0" encoding="utf-8"?>
<sst xmlns="http://schemas.openxmlformats.org/spreadsheetml/2006/main" count="201" uniqueCount="158">
  <si>
    <t>Campos a buscar</t>
  </si>
  <si>
    <t>Incluir</t>
  </si>
  <si>
    <t>SI</t>
  </si>
  <si>
    <t>DNI / RUC</t>
  </si>
  <si>
    <t>Número de RUC:</t>
  </si>
  <si>
    <t>Tipo Contribuyente:</t>
  </si>
  <si>
    <t>Nombre Comercial:</t>
  </si>
  <si>
    <t>Fecha de Inscripción:</t>
  </si>
  <si>
    <t>Fecha de Inicio de Actividades:</t>
  </si>
  <si>
    <t>Estado del Contribuyente:</t>
  </si>
  <si>
    <t>Condición del Contribuyente:</t>
  </si>
  <si>
    <t>Domicilio Fiscal:</t>
  </si>
  <si>
    <t>Sistema Emisión de Comprobante:</t>
  </si>
  <si>
    <t>Actividad Comercio Exterior:</t>
  </si>
  <si>
    <t>Sistema Contabilidiad:</t>
  </si>
  <si>
    <t>Actividad(es) Económica(s):</t>
  </si>
  <si>
    <t>Comprobantes de Pago c/aut. de impresión (F. 806 u 816):</t>
  </si>
  <si>
    <t>Sistema de Emisión Electrónica:</t>
  </si>
  <si>
    <t>Emisor electrónico desde:</t>
  </si>
  <si>
    <t>Comprobantes Electrónicos:</t>
  </si>
  <si>
    <t>Afiliado al PLE desde:</t>
  </si>
  <si>
    <t>Padrones:</t>
  </si>
  <si>
    <t>Representates legales</t>
  </si>
  <si>
    <t>Establecimientos</t>
  </si>
  <si>
    <t>NO</t>
  </si>
  <si>
    <t>Consulta DNI / RUC</t>
  </si>
  <si>
    <t>REYES ASESORES E INVERSIONES E.I.R.L.</t>
  </si>
  <si>
    <t>ARQUEO DE CAJA</t>
  </si>
  <si>
    <t>CAJA/BANCOS</t>
  </si>
  <si>
    <t>SALDO CONTABLE:</t>
  </si>
  <si>
    <t>SALDO REAL:</t>
  </si>
  <si>
    <t>MOVIMIENTOS 
DEL DIA</t>
  </si>
  <si>
    <t>INGRESOS</t>
  </si>
  <si>
    <t>EGRESOS</t>
  </si>
  <si>
    <t>SALDO ANTERIOR</t>
  </si>
  <si>
    <t>Tablas de datos (modificar con responsabilidad)</t>
  </si>
  <si>
    <t>Meses</t>
  </si>
  <si>
    <t>BANCOS</t>
  </si>
  <si>
    <t>DOCUEMNTOS</t>
  </si>
  <si>
    <t>LISTA DE TIPOS DE DOC.</t>
  </si>
  <si>
    <t>ITEM</t>
  </si>
  <si>
    <t>MESES</t>
  </si>
  <si>
    <t>MESES ID</t>
  </si>
  <si>
    <t>Entidad Financiera</t>
  </si>
  <si>
    <t>Nro. Cuenta</t>
  </si>
  <si>
    <t>Moneda</t>
  </si>
  <si>
    <t>TIPO DE COMPROBANTE</t>
  </si>
  <si>
    <t>Tipo de Documento</t>
  </si>
  <si>
    <t>Tipo de Correo</t>
  </si>
  <si>
    <t>ENERO</t>
  </si>
  <si>
    <t>SOLES</t>
  </si>
  <si>
    <t>BOLETA</t>
  </si>
  <si>
    <t>DNI</t>
  </si>
  <si>
    <t>hotmail.com</t>
  </si>
  <si>
    <t>FEBRERO</t>
  </si>
  <si>
    <t>BCP</t>
  </si>
  <si>
    <t>305-005646466-45</t>
  </si>
  <si>
    <t>FACTURA</t>
  </si>
  <si>
    <t>RUC</t>
  </si>
  <si>
    <t>gmail.com</t>
  </si>
  <si>
    <t>MARZO</t>
  </si>
  <si>
    <t>BBVA</t>
  </si>
  <si>
    <t>TIKET</t>
  </si>
  <si>
    <t>Carné de Extrangería</t>
  </si>
  <si>
    <t>ABRIL</t>
  </si>
  <si>
    <t>INTERBANK</t>
  </si>
  <si>
    <t>RR.HH.</t>
  </si>
  <si>
    <t>Pasaporte</t>
  </si>
  <si>
    <t>MAYO</t>
  </si>
  <si>
    <t>NOTA DE VENTA</t>
  </si>
  <si>
    <t>Doc. de Id. Extranjero</t>
  </si>
  <si>
    <t>JUNIO</t>
  </si>
  <si>
    <t>VARIOS</t>
  </si>
  <si>
    <t>JULIO</t>
  </si>
  <si>
    <t>CONTRATO</t>
  </si>
  <si>
    <t>AGOSTO</t>
  </si>
  <si>
    <t>SEPTIEMBRE</t>
  </si>
  <si>
    <t>OCTUBRE</t>
  </si>
  <si>
    <t>NOVIEMBRE</t>
  </si>
  <si>
    <t>DICIEMBRE</t>
  </si>
  <si>
    <t>BASE DE DATOS - CAJA / BANCOS</t>
  </si>
  <si>
    <t/>
  </si>
  <si>
    <t>NUMERO</t>
  </si>
  <si>
    <t xml:space="preserve">FECHA </t>
  </si>
  <si>
    <t>ORIGEN</t>
  </si>
  <si>
    <t>DATOS DEL CLIENTE</t>
  </si>
  <si>
    <t>DESCRIPCION</t>
  </si>
  <si>
    <t>DOCUMENTO TRANSACCION</t>
  </si>
  <si>
    <t xml:space="preserve"> MOVIMIENTOS</t>
  </si>
  <si>
    <t>Nro. REGISTRO</t>
  </si>
  <si>
    <t>FECHA DE REGISTRO</t>
  </si>
  <si>
    <t>MES</t>
  </si>
  <si>
    <t>AÑO</t>
  </si>
  <si>
    <t>RUC/DNI</t>
  </si>
  <si>
    <t>NOMBRES / RAZON SOCIAL</t>
  </si>
  <si>
    <t>GLOSA</t>
  </si>
  <si>
    <t>TIPO DE DOCUMENTO</t>
  </si>
  <si>
    <t>FECHA</t>
  </si>
  <si>
    <t>REGISTRO DE CLIENTES</t>
  </si>
  <si>
    <t>Nro. Documento</t>
  </si>
  <si>
    <t>Tipo Docuemnto</t>
  </si>
  <si>
    <t>Nombres / Razon social</t>
  </si>
  <si>
    <t>Domicilio</t>
  </si>
  <si>
    <t>Telefono 1</t>
  </si>
  <si>
    <t>Telefono 2</t>
  </si>
  <si>
    <t>Correo</t>
  </si>
  <si>
    <t>Columna7</t>
  </si>
  <si>
    <t>Columna8</t>
  </si>
  <si>
    <t>Columna9</t>
  </si>
  <si>
    <t>Columna1</t>
  </si>
  <si>
    <t>Columna2</t>
  </si>
  <si>
    <t>Columna3</t>
  </si>
  <si>
    <t>Columna4</t>
  </si>
  <si>
    <t>Columna5</t>
  </si>
  <si>
    <t>Columna6</t>
  </si>
  <si>
    <t>Fecha Registro</t>
  </si>
  <si>
    <t>hora</t>
  </si>
  <si>
    <t>DATOS OBLIGATORIOS PARA GENERAR EL REPORTE</t>
  </si>
  <si>
    <t>MOVIMIENTOS</t>
  </si>
  <si>
    <t>REGISTRO</t>
  </si>
  <si>
    <t>OPERACION</t>
  </si>
  <si>
    <t>TIPO DOC.</t>
  </si>
  <si>
    <t>DEUDOR</t>
  </si>
  <si>
    <t>ACREEDOR</t>
  </si>
  <si>
    <t>SALDO</t>
  </si>
  <si>
    <t>Razón Social</t>
  </si>
  <si>
    <t>Datos de la Empresa</t>
  </si>
  <si>
    <t>Direccion</t>
  </si>
  <si>
    <t>Caja_Bancos</t>
  </si>
  <si>
    <t>20602988156</t>
  </si>
  <si>
    <t>Razón Social: REYES ASESORES E INVERSIONES E.I.R.L.</t>
  </si>
  <si>
    <t>0011-2646660-011</t>
  </si>
  <si>
    <t>507-00244660-55</t>
  </si>
  <si>
    <t>BANCO NACION</t>
  </si>
  <si>
    <t>240-24466</t>
  </si>
  <si>
    <t>SCOTIABANK</t>
  </si>
  <si>
    <t>205-2554466</t>
  </si>
  <si>
    <t>CAJA</t>
  </si>
  <si>
    <t>EFECTIVO</t>
  </si>
  <si>
    <t>03700883</t>
  </si>
  <si>
    <t>KAREN JESUS</t>
  </si>
  <si>
    <t>SOSA</t>
  </si>
  <si>
    <t>LIDIA SANTOS</t>
  </si>
  <si>
    <t>Ú</t>
  </si>
  <si>
    <t>É</t>
  </si>
  <si>
    <t>Ñ</t>
  </si>
  <si>
    <t>u00d1</t>
  </si>
  <si>
    <t>u00c9</t>
  </si>
  <si>
    <t>u00da</t>
  </si>
  <si>
    <t>EXTRAE</t>
  </si>
  <si>
    <t>HALLA</t>
  </si>
  <si>
    <t>Fecha contable</t>
  </si>
  <si>
    <t>FORMATO DE CAJA Y BANCOS - DETALLES DE LOS MOVIMIENTOS</t>
  </si>
  <si>
    <t xml:space="preserve">02  BCP - 305-005646466-45 </t>
  </si>
  <si>
    <t>RUC: 20602988156</t>
  </si>
  <si>
    <t>Periodo:  JUNIO - 2022</t>
  </si>
  <si>
    <t xml:space="preserve">01  CAJA - EFECTIVO </t>
  </si>
  <si>
    <t xml:space="preserve">Reporte:  CAJA - EFECTIVO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</si>
</sst>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 * #,##0.00_ ;_ * \-#,##0.00_ ;_ * &quot;-&quot;??_ ;_ @_ "/>
    <numFmt numFmtId="164" formatCode="_(* #,##0.00_);_(* \(#,##0.00\);_(* &quot;-&quot;??_);_(@_)"/>
    <numFmt numFmtId="165" formatCode="#,##0.00_ ;[Red]\-#,##0.00\ "/>
    <numFmt numFmtId="166" formatCode="dd\-mm\-yyyy"/>
    <numFmt numFmtId="167" formatCode="dd/mm/yyyy;@"/>
    <numFmt numFmtId="168" formatCode="h:mm\ AM/PM"/>
    <numFmt numFmtId="169" formatCode="#,##0.00_ ;[Red]\-#,##0.00"/>
  </numFmts>
  <fonts count="19">
    <font>
      <sz val="11"/>
      <color theme="1"/>
      <name val="Calibri"/>
      <family val="2"/>
      <scheme val="minor"/>
    </font>
    <font>
      <sz val="11"/>
      <color theme="1"/>
      <name val="Microsoft YaHei Light"/>
      <family val="2"/>
    </font>
    <font>
      <sz val="10"/>
      <color theme="1"/>
      <name val="Microsoft YaHei Light"/>
      <family val="2"/>
    </font>
    <font>
      <b/>
      <sz val="11"/>
      <color theme="1"/>
      <name val="Microsoft YaHei Light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0000FF"/>
      <name val="Book Antiqua"/>
      <family val="1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2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1"/>
      <color rgb="FF0000FF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0070C0"/>
        <bgColor theme="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/>
        <bgColor theme="4"/>
      </patternFill>
    </fill>
    <fill>
      <patternFill patternType="solid">
        <fgColor theme="9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79998168889431442"/>
        <bgColor theme="4" tint="0.79998168889431442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ck">
        <color theme="2"/>
      </left>
      <right style="thick">
        <color theme="2"/>
      </right>
      <top style="thick">
        <color theme="2"/>
      </top>
      <bottom style="thick">
        <color theme="2"/>
      </bottom>
      <diagonal/>
    </border>
    <border>
      <left style="thick">
        <color theme="2"/>
      </left>
      <right style="thick">
        <color theme="2"/>
      </right>
      <top style="thick">
        <color theme="2"/>
      </top>
      <bottom/>
      <diagonal/>
    </border>
    <border>
      <left style="thick">
        <color theme="2"/>
      </left>
      <right style="thick">
        <color theme="2"/>
      </right>
      <top style="thick">
        <color theme="2"/>
      </top>
      <bottom style="medium">
        <color theme="2"/>
      </bottom>
      <diagonal/>
    </border>
    <border>
      <left style="thick">
        <color theme="2"/>
      </left>
      <right style="thick">
        <color theme="2"/>
      </right>
      <top/>
      <bottom style="thick">
        <color theme="2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5" fillId="0" borderId="0" applyFont="0" applyFill="0" applyBorder="0" applyAlignment="0" applyProtection="0"/>
    <xf numFmtId="43" fontId="5" fillId="0" borderId="0" applyFont="0" applyFill="0" applyBorder="0" applyAlignment="0" applyProtection="0"/>
  </cellStyleXfs>
  <cellXfs count="103">
    <xf numFmtId="0" fontId="0" fillId="0" borderId="0" xfId="0"/>
    <xf numFmtId="0" fontId="1" fillId="0" borderId="0" xfId="0" applyFont="1"/>
    <xf numFmtId="49" fontId="1" fillId="0" borderId="0" xfId="0" applyNumberFormat="1" applyFont="1"/>
    <xf numFmtId="49" fontId="3" fillId="0" borderId="0" xfId="0" applyNumberFormat="1" applyFont="1"/>
    <xf numFmtId="0" fontId="2" fillId="0" borderId="0" xfId="0" applyFont="1"/>
    <xf numFmtId="0" fontId="1" fillId="0" borderId="0" xfId="0" applyFont="1" applyAlignment="1">
      <alignment vertical="center" wrapText="1"/>
    </xf>
    <xf numFmtId="0" fontId="0" fillId="2" borderId="0" xfId="0" applyFill="1"/>
    <xf numFmtId="0" fontId="4" fillId="3" borderId="0" xfId="0" applyFont="1" applyFill="1"/>
    <xf numFmtId="0" fontId="0" fillId="4" borderId="0" xfId="0" applyFill="1"/>
    <xf numFmtId="0" fontId="0" fillId="0" borderId="1" xfId="0" applyBorder="1"/>
    <xf numFmtId="0" fontId="0" fillId="6" borderId="0" xfId="0" applyFill="1"/>
    <xf numFmtId="0" fontId="6" fillId="8" borderId="3" xfId="0" applyFont="1" applyFill="1" applyBorder="1" applyAlignment="1">
      <alignment vertical="center"/>
    </xf>
    <xf numFmtId="0" fontId="6" fillId="8" borderId="3" xfId="0" applyFont="1" applyFill="1" applyBorder="1" applyAlignment="1">
      <alignment horizontal="left" vertical="center"/>
    </xf>
    <xf numFmtId="14" fontId="4" fillId="10" borderId="3" xfId="0" applyNumberFormat="1" applyFont="1" applyFill="1" applyBorder="1" applyAlignment="1" applyProtection="1">
      <alignment horizontal="center" vertical="center"/>
      <protection locked="0"/>
    </xf>
    <xf numFmtId="40" fontId="10" fillId="11" borderId="3" xfId="1" applyNumberFormat="1" applyFont="1" applyFill="1" applyBorder="1" applyAlignment="1" applyProtection="1">
      <alignment horizontal="right" vertical="center" indent="1"/>
    </xf>
    <xf numFmtId="40" fontId="10" fillId="10" borderId="3" xfId="1" applyNumberFormat="1" applyFont="1" applyFill="1" applyBorder="1" applyAlignment="1" applyProtection="1">
      <alignment horizontal="right" vertical="center" indent="1"/>
      <protection locked="0"/>
    </xf>
    <xf numFmtId="40" fontId="10" fillId="4" borderId="3" xfId="1" applyNumberFormat="1" applyFont="1" applyFill="1" applyBorder="1" applyAlignment="1" applyProtection="1">
      <alignment horizontal="right" vertical="center" indent="1"/>
    </xf>
    <xf numFmtId="0" fontId="0" fillId="12" borderId="0" xfId="0" applyFill="1"/>
    <xf numFmtId="0" fontId="9" fillId="12" borderId="0" xfId="0" applyFont="1" applyFill="1" applyAlignment="1">
      <alignment horizontal="center"/>
    </xf>
    <xf numFmtId="14" fontId="6" fillId="14" borderId="5" xfId="0" applyNumberFormat="1" applyFont="1" applyFill="1" applyBorder="1" applyAlignment="1">
      <alignment horizontal="center" vertical="center"/>
    </xf>
    <xf numFmtId="40" fontId="10" fillId="11" borderId="5" xfId="1" applyNumberFormat="1" applyFont="1" applyFill="1" applyBorder="1" applyAlignment="1" applyProtection="1">
      <alignment horizontal="right" vertical="center" indent="1"/>
    </xf>
    <xf numFmtId="14" fontId="6" fillId="14" borderId="6" xfId="0" applyNumberFormat="1" applyFont="1" applyFill="1" applyBorder="1" applyAlignment="1">
      <alignment horizontal="center" vertical="center"/>
    </xf>
    <xf numFmtId="40" fontId="12" fillId="11" borderId="6" xfId="1" applyNumberFormat="1" applyFont="1" applyFill="1" applyBorder="1" applyAlignment="1" applyProtection="1">
      <alignment horizontal="right" vertical="center" indent="1"/>
    </xf>
    <xf numFmtId="165" fontId="0" fillId="6" borderId="0" xfId="0" applyNumberFormat="1" applyFill="1"/>
    <xf numFmtId="0" fontId="6" fillId="13" borderId="3" xfId="0" applyFont="1" applyFill="1" applyBorder="1" applyAlignment="1">
      <alignment vertical="center"/>
    </xf>
    <xf numFmtId="14" fontId="4" fillId="11" borderId="3" xfId="0" applyNumberFormat="1" applyFont="1" applyFill="1" applyBorder="1" applyAlignment="1">
      <alignment horizontal="center" vertical="center"/>
    </xf>
    <xf numFmtId="40" fontId="0" fillId="6" borderId="0" xfId="0" applyNumberFormat="1" applyFill="1" applyAlignment="1">
      <alignment horizontal="right" indent="1"/>
    </xf>
    <xf numFmtId="164" fontId="13" fillId="6" borderId="0" xfId="0" applyNumberFormat="1" applyFont="1" applyFill="1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4" fillId="0" borderId="0" xfId="0" applyFont="1"/>
    <xf numFmtId="49" fontId="0" fillId="0" borderId="0" xfId="0" applyNumberFormat="1"/>
    <xf numFmtId="164" fontId="0" fillId="0" borderId="0" xfId="1" applyFont="1"/>
    <xf numFmtId="164" fontId="7" fillId="0" borderId="0" xfId="1" applyFont="1"/>
    <xf numFmtId="164" fontId="0" fillId="0" borderId="0" xfId="0" applyNumberFormat="1"/>
    <xf numFmtId="0" fontId="6" fillId="15" borderId="7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 vertical="center"/>
    </xf>
    <xf numFmtId="166" fontId="0" fillId="0" borderId="7" xfId="0" applyNumberFormat="1" applyBorder="1" applyAlignment="1">
      <alignment horizontal="left" vertical="center"/>
    </xf>
    <xf numFmtId="14" fontId="0" fillId="0" borderId="7" xfId="0" applyNumberFormat="1" applyBorder="1" applyAlignment="1">
      <alignment horizontal="left" vertical="center"/>
    </xf>
    <xf numFmtId="164" fontId="5" fillId="0" borderId="7" xfId="1" applyFont="1" applyFill="1" applyBorder="1" applyAlignment="1">
      <alignment horizontal="left" vertical="center"/>
    </xf>
    <xf numFmtId="164" fontId="0" fillId="0" borderId="7" xfId="1" applyFont="1" applyFill="1" applyBorder="1" applyAlignment="1">
      <alignment horizontal="left" vertical="center"/>
    </xf>
    <xf numFmtId="49" fontId="0" fillId="0" borderId="0" xfId="0" applyNumberFormat="1" applyAlignment="1">
      <alignment horizontal="left"/>
    </xf>
    <xf numFmtId="49" fontId="0" fillId="0" borderId="0" xfId="0" applyNumberFormat="1" applyAlignment="1">
      <alignment horizontal="left" vertical="center"/>
    </xf>
    <xf numFmtId="167" fontId="0" fillId="0" borderId="0" xfId="0" applyNumberFormat="1"/>
    <xf numFmtId="168" fontId="0" fillId="0" borderId="0" xfId="0" applyNumberFormat="1"/>
    <xf numFmtId="0" fontId="4" fillId="0" borderId="0" xfId="0" applyFont="1"/>
    <xf numFmtId="0" fontId="15" fillId="16" borderId="11" xfId="0" applyFont="1" applyFill="1" applyBorder="1" applyAlignment="1">
      <alignment horizontal="left" vertical="center"/>
    </xf>
    <xf numFmtId="0" fontId="15" fillId="16" borderId="12" xfId="0" applyFont="1" applyFill="1" applyBorder="1" applyAlignment="1">
      <alignment vertical="center"/>
    </xf>
    <xf numFmtId="0" fontId="16" fillId="0" borderId="0" xfId="0" applyFont="1" applyAlignment="1">
      <alignment horizontal="left" vertical="center"/>
    </xf>
    <xf numFmtId="14" fontId="16" fillId="0" borderId="0" xfId="1" applyNumberFormat="1" applyFont="1" applyFill="1" applyBorder="1" applyAlignment="1" applyProtection="1">
      <alignment horizontal="left" vertical="center"/>
    </xf>
    <xf numFmtId="14" fontId="0" fillId="0" borderId="0" xfId="0" applyNumberFormat="1"/>
    <xf numFmtId="0" fontId="0" fillId="17" borderId="13" xfId="0" applyFill="1" applyBorder="1" applyAlignment="1" applyProtection="1">
      <alignment horizontal="center"/>
      <protection locked="0"/>
    </xf>
    <xf numFmtId="0" fontId="0" fillId="17" borderId="13" xfId="0" applyFill="1" applyBorder="1" applyAlignment="1" applyProtection="1">
      <alignment horizontal="left"/>
      <protection locked="0"/>
    </xf>
    <xf numFmtId="16" fontId="0" fillId="17" borderId="13" xfId="0" applyNumberFormat="1" applyFill="1" applyBorder="1" applyAlignment="1" applyProtection="1">
      <alignment horizontal="center"/>
      <protection locked="0"/>
    </xf>
    <xf numFmtId="0" fontId="4" fillId="18" borderId="14" xfId="0" applyFont="1" applyFill="1" applyBorder="1" applyAlignment="1" applyProtection="1">
      <alignment horizontal="left" vertical="center"/>
      <protection locked="0"/>
    </xf>
    <xf numFmtId="0" fontId="17" fillId="0" borderId="0" xfId="0" applyFont="1"/>
    <xf numFmtId="0" fontId="4" fillId="0" borderId="0" xfId="0" applyFont="1" applyAlignment="1">
      <alignment horizontal="right"/>
    </xf>
    <xf numFmtId="169" fontId="17" fillId="0" borderId="0" xfId="0" applyNumberFormat="1" applyFont="1" applyAlignment="1">
      <alignment wrapText="1"/>
    </xf>
    <xf numFmtId="0" fontId="18" fillId="0" borderId="15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/>
    </xf>
    <xf numFmtId="0" fontId="18" fillId="0" borderId="1" xfId="0" applyFont="1" applyBorder="1" applyAlignment="1">
      <alignment horizontal="left" vertical="center"/>
    </xf>
    <xf numFmtId="164" fontId="18" fillId="0" borderId="1" xfId="1" applyFont="1" applyFill="1" applyBorder="1" applyAlignment="1" applyProtection="1">
      <alignment horizontal="center" vertical="center"/>
    </xf>
    <xf numFmtId="43" fontId="1" fillId="0" borderId="0" xfId="2" applyFont="1"/>
    <xf numFmtId="0" fontId="0" fillId="6" borderId="0" xfId="0" applyFill="1" applyAlignment="1">
      <alignment horizontal="left"/>
    </xf>
    <xf numFmtId="49" fontId="14" fillId="0" borderId="0" xfId="0" applyNumberFormat="1" applyFont="1"/>
    <xf numFmtId="0" fontId="0" fillId="0" borderId="0" xfId="0" applyNumberFormat="1" applyProtection="1">
      <protection locked="0"/>
    </xf>
    <xf numFmtId="0" fontId="0" fillId="0" borderId="0" xfId="0" applyProtection="1"/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horizontal="left" vertical="center"/>
    </xf>
    <xf numFmtId="49" fontId="4" fillId="0" borderId="0" xfId="0" applyNumberFormat="1" applyFont="1" applyAlignment="1" applyProtection="1">
      <alignment horizontal="left"/>
    </xf>
    <xf numFmtId="0" fontId="4" fillId="0" borderId="0" xfId="0" applyFont="1" applyProtection="1"/>
    <xf numFmtId="0" fontId="1" fillId="11" borderId="0" xfId="0" applyFont="1" applyFill="1"/>
    <xf numFmtId="0" fontId="0" fillId="5" borderId="1" xfId="0" applyFont="1" applyFill="1" applyBorder="1"/>
    <xf numFmtId="0" fontId="0" fillId="0" borderId="1" xfId="0" applyFont="1" applyBorder="1" applyAlignment="1">
      <alignment horizontal="center"/>
    </xf>
    <xf numFmtId="49" fontId="4" fillId="0" borderId="1" xfId="0" applyNumberFormat="1" applyFont="1" applyBorder="1"/>
    <xf numFmtId="0" fontId="0" fillId="0" borderId="1" xfId="0" applyFont="1" applyBorder="1"/>
    <xf numFmtId="49" fontId="4" fillId="0" borderId="1" xfId="0" applyNumberFormat="1" applyFont="1" applyBorder="1" applyAlignment="1">
      <alignment vertical="center"/>
    </xf>
    <xf numFmtId="14" fontId="0" fillId="0" borderId="0" xfId="0" applyNumberFormat="1"/>
    <xf numFmtId="164" fontId="0" fillId="0" borderId="0" xfId="1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left" vertical="center"/>
    </xf>
    <xf numFmtId="166" fontId="0" fillId="0" borderId="0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Border="1" applyAlignment="1">
      <alignment horizontal="left" vertical="center"/>
    </xf>
    <xf numFmtId="14" fontId="0" fillId="0" borderId="0" xfId="0" applyNumberFormat="1" applyFont="1" applyFill="1" applyBorder="1" applyAlignment="1">
      <alignment horizontal="left" vertical="center"/>
    </xf>
    <xf numFmtId="0" fontId="0" fillId="0" borderId="0" xfId="0" quotePrefix="1" applyFont="1" applyFill="1" applyBorder="1" applyAlignment="1">
      <alignment horizontal="left" vertical="center"/>
    </xf>
    <xf numFmtId="0" fontId="0" fillId="0" borderId="0" xfId="0" applyProtection="1">
      <protection locked="0"/>
    </xf>
    <xf numFmtId="0" fontId="3" fillId="0" borderId="2" xfId="0" applyFont="1" applyBorder="1" applyAlignment="1">
      <alignment horizontal="center" vertical="center" wrapText="1"/>
    </xf>
    <xf numFmtId="0" fontId="11" fillId="6" borderId="3" xfId="0" applyFont="1" applyFill="1" applyBorder="1" applyAlignment="1">
      <alignment horizontal="left" vertical="center"/>
    </xf>
    <xf numFmtId="0" fontId="6" fillId="13" borderId="4" xfId="0" applyFont="1" applyFill="1" applyBorder="1" applyAlignment="1">
      <alignment horizontal="center" vertical="center" wrapText="1"/>
    </xf>
    <xf numFmtId="0" fontId="6" fillId="13" borderId="6" xfId="0" applyFont="1" applyFill="1" applyBorder="1" applyAlignment="1">
      <alignment horizontal="center" vertical="center" wrapText="1"/>
    </xf>
    <xf numFmtId="0" fontId="0" fillId="6" borderId="0" xfId="0" applyFill="1" applyAlignment="1">
      <alignment horizontal="center"/>
    </xf>
    <xf numFmtId="49" fontId="8" fillId="6" borderId="0" xfId="0" applyNumberFormat="1" applyFont="1" applyFill="1" applyAlignment="1">
      <alignment horizontal="center"/>
    </xf>
    <xf numFmtId="0" fontId="8" fillId="6" borderId="0" xfId="0" applyFont="1" applyFill="1" applyAlignment="1">
      <alignment horizontal="center"/>
    </xf>
    <xf numFmtId="0" fontId="9" fillId="7" borderId="3" xfId="0" applyFont="1" applyFill="1" applyBorder="1" applyAlignment="1">
      <alignment horizontal="center"/>
    </xf>
    <xf numFmtId="0" fontId="4" fillId="9" borderId="3" xfId="0" applyFont="1" applyFill="1" applyBorder="1" applyAlignment="1" applyProtection="1">
      <alignment horizontal="left" vertical="center" indent="1"/>
      <protection locked="0"/>
    </xf>
    <xf numFmtId="0" fontId="6" fillId="15" borderId="8" xfId="0" applyFont="1" applyFill="1" applyBorder="1" applyAlignment="1">
      <alignment horizontal="center" vertical="center" wrapText="1"/>
    </xf>
    <xf numFmtId="0" fontId="6" fillId="15" borderId="9" xfId="0" applyFont="1" applyFill="1" applyBorder="1" applyAlignment="1">
      <alignment horizontal="center" vertical="center" wrapText="1"/>
    </xf>
    <xf numFmtId="0" fontId="6" fillId="15" borderId="10" xfId="0" applyFont="1" applyFill="1" applyBorder="1" applyAlignment="1">
      <alignment horizontal="center" vertical="center" wrapText="1"/>
    </xf>
    <xf numFmtId="0" fontId="6" fillId="15" borderId="7" xfId="0" applyFont="1" applyFill="1" applyBorder="1" applyAlignment="1">
      <alignment horizontal="center" vertical="center" wrapText="1"/>
    </xf>
    <xf numFmtId="164" fontId="6" fillId="15" borderId="7" xfId="1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164" fontId="18" fillId="0" borderId="1" xfId="1" applyFont="1" applyFill="1" applyBorder="1" applyAlignment="1" applyProtection="1">
      <alignment horizontal="center" vertical="center" wrapText="1"/>
    </xf>
  </cellXfs>
  <cellStyles count="3">
    <cellStyle name="Millares" xfId="2" builtinId="3"/>
    <cellStyle name="Millares 2" xfId="1"/>
    <cellStyle name="Normal" xfId="0" builtinId="0"/>
  </cellStyles>
  <dxfs count="77">
    <dxf>
      <font>
        <b/>
        <i val="0"/>
        <color rgb="FFFF0000"/>
      </font>
      <fill>
        <patternFill>
          <bgColor theme="5" tint="0.79998168889431442"/>
        </patternFill>
      </fill>
    </dxf>
    <dxf>
      <font>
        <b/>
        <i val="0"/>
        <color rgb="FF0000FF"/>
      </font>
    </dxf>
    <dxf>
      <font>
        <b/>
        <i val="0"/>
        <color rgb="FFFF000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(* #,##0.00_);_(* \(#,##0.00\);_(* &quot;-&quot;??_);_(@_)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dd\-mm\-yyyy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border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numFmt numFmtId="168" formatCode="h:mm\ AM/PM"/>
    </dxf>
    <dxf>
      <numFmt numFmtId="19" formatCode="dd/mm/yyyy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167" formatCode="dd/mm/yyyy;@"/>
    </dxf>
    <dxf>
      <numFmt numFmtId="30" formatCode="@"/>
      <alignment horizontal="left" textRotation="0" wrapText="0" indent="0" justifyLastLine="0" shrinkToFit="0" readingOrder="0"/>
    </dxf>
    <dxf>
      <numFmt numFmtId="30" formatCode="@"/>
      <alignment horizontal="left" textRotation="0" wrapText="0" indent="0" justifyLastLine="0" shrinkToFit="0" readingOrder="0"/>
    </dxf>
    <dxf>
      <numFmt numFmtId="30" formatCode="@"/>
      <alignment horizontal="left" textRotation="0" wrapText="0" indent="0" justifyLastLine="0" shrinkToFit="0" readingOrder="0"/>
    </dxf>
    <dxf>
      <numFmt numFmtId="30" formatCode="@"/>
      <alignment horizontal="left" textRotation="0" wrapText="0" indent="0" justifyLastLine="0" shrinkToFit="0" readingOrder="0"/>
    </dxf>
    <dxf>
      <numFmt numFmtId="30" formatCode="@"/>
      <alignment horizontal="left" textRotation="0" wrapText="0" indent="0" justifyLastLine="0" shrinkToFit="0" readingOrder="0"/>
    </dxf>
    <dxf>
      <numFmt numFmtId="30" formatCode="@"/>
      <alignment horizontal="left" textRotation="0" wrapText="0" indent="0" justifyLastLine="0" shrinkToFit="0" readingOrder="0"/>
    </dxf>
    <dxf>
      <numFmt numFmtId="30" formatCode="@"/>
      <alignment horizontal="left" vertical="center" textRotation="0" wrapText="0" indent="0" justifyLastLine="0" shrinkToFit="0" readingOrder="0"/>
    </dxf>
    <dxf>
      <numFmt numFmtId="30" formatCode="@"/>
      <alignment horizontal="left" vertical="center" textRotation="0" wrapText="0" indent="0" justifyLastLine="0" shrinkToFit="0" readingOrder="0"/>
    </dxf>
    <dxf>
      <numFmt numFmtId="30" formatCode="@"/>
      <alignment horizontal="left" vertical="center" textRotation="0" wrapText="0" indent="0" justifyLastLine="0" shrinkToFit="0" readingOrder="0"/>
    </dxf>
    <dxf>
      <numFmt numFmtId="30" formatCode="@"/>
    </dxf>
    <dxf>
      <numFmt numFmtId="19" formatCode="dd/mm/yyyy"/>
    </dxf>
    <dxf>
      <font>
        <b/>
      </font>
    </dxf>
    <dxf>
      <font>
        <b/>
      </font>
    </dxf>
    <dxf>
      <font>
        <b/>
      </font>
      <protection locked="1" hidden="0"/>
    </dxf>
    <dxf>
      <font>
        <b/>
      </font>
      <numFmt numFmtId="30" formatCode="@"/>
      <alignment horizontal="left" vertical="bottom" textRotation="0" wrapText="0" indent="0" justifyLastLine="0" shrinkToFit="0" readingOrder="0"/>
      <protection locked="1" hidden="0"/>
    </dxf>
    <dxf>
      <font>
        <b/>
      </font>
      <numFmt numFmtId="30" formatCode="@"/>
      <alignment horizontal="left" vertical="bottom" textRotation="0" wrapText="0" indent="0" justifyLastLine="0" shrinkToFit="0" readingOrder="0"/>
      <protection locked="1" hidden="0"/>
    </dxf>
    <dxf>
      <protection locked="1" hidden="0"/>
    </dxf>
    <dxf>
      <protection locked="1" hidden="0"/>
    </dxf>
    <dxf>
      <protection locked="0" hidden="0"/>
    </dxf>
    <dxf>
      <protection locked="0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numFmt numFmtId="0" formatCode="General"/>
      <protection locked="0" hidden="0"/>
    </dxf>
    <dxf>
      <numFmt numFmtId="0" formatCode="General"/>
      <protection locked="0" hidden="0"/>
    </dxf>
    <dxf>
      <numFmt numFmtId="0" formatCode="General"/>
      <protection locked="0" hidden="0"/>
    </dxf>
    <dxf>
      <numFmt numFmtId="0" formatCode="General"/>
      <protection locked="0" hidden="0"/>
    </dxf>
    <dxf>
      <numFmt numFmtId="0" formatCode="General"/>
      <protection locked="0" hidden="0"/>
    </dxf>
    <dxf>
      <font>
        <b/>
        <strike val="0"/>
        <outline val="0"/>
        <shadow val="0"/>
        <u val="none"/>
        <vertAlign val="baseline"/>
        <sz val="11"/>
        <color rgb="FF0000FF"/>
        <name val="Calibri"/>
        <scheme val="minor"/>
      </font>
      <numFmt numFmtId="30" formatCode="@"/>
      <protection locked="1" hidden="0"/>
    </dxf>
    <dxf>
      <numFmt numFmtId="30" formatCode="@"/>
    </dxf>
    <dxf>
      <alignment horizontal="center" vertical="center" textRotation="0" wrapText="0" indent="0" justifyLastLine="0" shrinkToFit="0" readingOrder="0"/>
      <protection locked="1" hidden="0"/>
    </dxf>
    <dxf>
      <alignment horizontal="left" vertical="center" textRotation="0" wrapText="0" indent="0" justifyLastLine="0" shrinkToFit="0" readingOrder="0"/>
      <protection locked="1" hidden="0"/>
    </dxf>
    <dxf>
      <numFmt numFmtId="0" formatCode="General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</dxfs>
  <tableStyles count="0" defaultTableStyle="TableStyleMedium2" defaultPivotStyle="PivotStyleLight16"/>
  <colors>
    <mruColors>
      <color rgb="FFFFF7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svg"/><Relationship Id="rId3" Type="http://schemas.openxmlformats.org/officeDocument/2006/relationships/image" Target="../media/image2.png"/><Relationship Id="rId7" Type="http://schemas.openxmlformats.org/officeDocument/2006/relationships/image" Target="../media/image4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3.png"/><Relationship Id="rId10" Type="http://schemas.openxmlformats.org/officeDocument/2006/relationships/image" Target="../media/image10.svg"/><Relationship Id="rId4" Type="http://schemas.openxmlformats.org/officeDocument/2006/relationships/image" Target="../media/image4.svg"/><Relationship Id="rId9" Type="http://schemas.openxmlformats.org/officeDocument/2006/relationships/image" Target="../media/image5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svg"/><Relationship Id="rId3" Type="http://schemas.openxmlformats.org/officeDocument/2006/relationships/image" Target="../media/image11.png"/><Relationship Id="rId7" Type="http://schemas.openxmlformats.org/officeDocument/2006/relationships/image" Target="../media/image13.png"/><Relationship Id="rId2" Type="http://schemas.openxmlformats.org/officeDocument/2006/relationships/image" Target="../media/image2.svg"/><Relationship Id="rId1" Type="http://schemas.openxmlformats.org/officeDocument/2006/relationships/image" Target="../media/image10.png"/><Relationship Id="rId6" Type="http://schemas.openxmlformats.org/officeDocument/2006/relationships/image" Target="../media/image6.svg"/><Relationship Id="rId5" Type="http://schemas.openxmlformats.org/officeDocument/2006/relationships/image" Target="../media/image12.png"/><Relationship Id="rId10" Type="http://schemas.openxmlformats.org/officeDocument/2006/relationships/image" Target="../media/image10.svg"/><Relationship Id="rId4" Type="http://schemas.openxmlformats.org/officeDocument/2006/relationships/image" Target="../media/image4.svg"/><Relationship Id="rId9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svg"/><Relationship Id="rId3" Type="http://schemas.openxmlformats.org/officeDocument/2006/relationships/image" Target="../media/image2.png"/><Relationship Id="rId7" Type="http://schemas.openxmlformats.org/officeDocument/2006/relationships/image" Target="../media/image4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3.png"/><Relationship Id="rId10" Type="http://schemas.openxmlformats.org/officeDocument/2006/relationships/image" Target="../media/image10.svg"/><Relationship Id="rId4" Type="http://schemas.openxmlformats.org/officeDocument/2006/relationships/image" Target="../media/image4.svg"/><Relationship Id="rId9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svg"/><Relationship Id="rId3" Type="http://schemas.openxmlformats.org/officeDocument/2006/relationships/image" Target="../media/image2.png"/><Relationship Id="rId7" Type="http://schemas.openxmlformats.org/officeDocument/2006/relationships/image" Target="../media/image4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3.png"/><Relationship Id="rId10" Type="http://schemas.openxmlformats.org/officeDocument/2006/relationships/image" Target="../media/image10.svg"/><Relationship Id="rId4" Type="http://schemas.openxmlformats.org/officeDocument/2006/relationships/image" Target="../media/image4.svg"/><Relationship Id="rId9" Type="http://schemas.openxmlformats.org/officeDocument/2006/relationships/image" Target="../media/image5.png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svg"/><Relationship Id="rId3" Type="http://schemas.openxmlformats.org/officeDocument/2006/relationships/image" Target="../media/image2.png"/><Relationship Id="rId7" Type="http://schemas.openxmlformats.org/officeDocument/2006/relationships/image" Target="../media/image4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3.png"/><Relationship Id="rId10" Type="http://schemas.openxmlformats.org/officeDocument/2006/relationships/image" Target="../media/image10.svg"/><Relationship Id="rId4" Type="http://schemas.openxmlformats.org/officeDocument/2006/relationships/image" Target="../media/image4.svg"/><Relationship Id="rId9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7.emf"/><Relationship Id="rId2" Type="http://schemas.openxmlformats.org/officeDocument/2006/relationships/image" Target="../media/image8.emf"/><Relationship Id="rId1" Type="http://schemas.openxmlformats.org/officeDocument/2006/relationships/image" Target="../media/image9.emf"/><Relationship Id="rId4" Type="http://schemas.openxmlformats.org/officeDocument/2006/relationships/image" Target="../media/image6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15.emf"/><Relationship Id="rId2" Type="http://schemas.openxmlformats.org/officeDocument/2006/relationships/image" Target="../media/image16.emf"/><Relationship Id="rId1" Type="http://schemas.openxmlformats.org/officeDocument/2006/relationships/image" Target="../media/image17.emf"/><Relationship Id="rId4" Type="http://schemas.openxmlformats.org/officeDocument/2006/relationships/image" Target="../media/image18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876300</xdr:colOff>
      <xdr:row>0</xdr:row>
      <xdr:rowOff>9525</xdr:rowOff>
    </xdr:from>
    <xdr:to>
      <xdr:col>4</xdr:col>
      <xdr:colOff>431372</xdr:colOff>
      <xdr:row>1</xdr:row>
      <xdr:rowOff>38250</xdr:rowOff>
    </xdr:to>
    <xdr:grpSp>
      <xdr:nvGrpSpPr>
        <xdr:cNvPr id="8" name="Grupo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GrpSpPr/>
      </xdr:nvGrpSpPr>
      <xdr:grpSpPr>
        <a:xfrm>
          <a:off x="3324225" y="9525"/>
          <a:ext cx="2412572" cy="324000"/>
          <a:chOff x="2600325" y="0"/>
          <a:chExt cx="2412572" cy="324000"/>
        </a:xfrm>
      </xdr:grpSpPr>
      <xdr:pic macro="[0]!HAnexos">
        <xdr:nvPicPr>
          <xdr:cNvPr id="9" name="Gráfico 36" descr="Identificación de empleado">
            <a:extLst>
              <a:ext uri="{FF2B5EF4-FFF2-40B4-BE49-F238E27FC236}">
                <a16:creationId xmlns:a16="http://schemas.microsoft.com/office/drawing/2014/main" id="{00000000-0008-0000-0100-000009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="" xmlns:asvg="http://schemas.microsoft.com/office/drawing/2016/SVG/main" r:embed="rId2"/>
              </a:ext>
            </a:extLst>
          </a:blip>
          <a:stretch>
            <a:fillRect/>
          </a:stretch>
        </xdr:blipFill>
        <xdr:spPr>
          <a:xfrm>
            <a:off x="4166754" y="0"/>
            <a:ext cx="324000" cy="324000"/>
          </a:xfrm>
          <a:prstGeom prst="rect">
            <a:avLst/>
          </a:prstGeom>
        </xdr:spPr>
      </xdr:pic>
      <xdr:pic macro="[0]!HInicio">
        <xdr:nvPicPr>
          <xdr:cNvPr id="10" name="Gráfico 4" descr="Casa">
            <a:extLst>
              <a:ext uri="{FF2B5EF4-FFF2-40B4-BE49-F238E27FC236}">
                <a16:creationId xmlns:a16="http://schemas.microsoft.com/office/drawing/2014/main" id="{00000000-0008-0000-0100-00000A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="" xmlns:asvg="http://schemas.microsoft.com/office/drawing/2016/SVG/main" r:embed="rId4"/>
              </a:ext>
            </a:extLst>
          </a:blip>
          <a:stretch>
            <a:fillRect/>
          </a:stretch>
        </xdr:blipFill>
        <xdr:spPr>
          <a:xfrm>
            <a:off x="2600325" y="0"/>
            <a:ext cx="324000" cy="324000"/>
          </a:xfrm>
          <a:prstGeom prst="rect">
            <a:avLst/>
          </a:prstGeom>
        </xdr:spPr>
      </xdr:pic>
      <xdr:pic macro="[0]!HBasedeDatos">
        <xdr:nvPicPr>
          <xdr:cNvPr id="11" name="Gráfico 6" descr="Base de datos">
            <a:extLst>
              <a:ext uri="{FF2B5EF4-FFF2-40B4-BE49-F238E27FC236}">
                <a16:creationId xmlns:a16="http://schemas.microsoft.com/office/drawing/2014/main" id="{00000000-0008-0000-0100-00000B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="" xmlns:asvg="http://schemas.microsoft.com/office/drawing/2016/SVG/main" r:embed="rId6"/>
              </a:ext>
            </a:extLst>
          </a:blip>
          <a:stretch>
            <a:fillRect/>
          </a:stretch>
        </xdr:blipFill>
        <xdr:spPr>
          <a:xfrm>
            <a:off x="3644611" y="0"/>
            <a:ext cx="324000" cy="324000"/>
          </a:xfrm>
          <a:prstGeom prst="rect">
            <a:avLst/>
          </a:prstGeom>
        </xdr:spPr>
      </xdr:pic>
      <xdr:pic macro="[0]!HReportes">
        <xdr:nvPicPr>
          <xdr:cNvPr id="12" name="Gráfico 26" descr="Lista de comprobación RTL">
            <a:extLst>
              <a:ext uri="{FF2B5EF4-FFF2-40B4-BE49-F238E27FC236}">
                <a16:creationId xmlns:a16="http://schemas.microsoft.com/office/drawing/2014/main" id="{00000000-0008-0000-0100-00000C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="" xmlns:asvg="http://schemas.microsoft.com/office/drawing/2016/SVG/main" r:embed="rId8"/>
              </a:ext>
            </a:extLst>
          </a:blip>
          <a:stretch>
            <a:fillRect/>
          </a:stretch>
        </xdr:blipFill>
        <xdr:spPr>
          <a:xfrm>
            <a:off x="4688897" y="0"/>
            <a:ext cx="324000" cy="324000"/>
          </a:xfrm>
          <a:prstGeom prst="rect">
            <a:avLst/>
          </a:prstGeom>
        </xdr:spPr>
      </xdr:pic>
      <xdr:pic macro="[0]!HTablas">
        <xdr:nvPicPr>
          <xdr:cNvPr id="13" name="Gráfico 8" descr="Engranaje único">
            <a:extLst>
              <a:ext uri="{FF2B5EF4-FFF2-40B4-BE49-F238E27FC236}">
                <a16:creationId xmlns:a16="http://schemas.microsoft.com/office/drawing/2014/main" id="{00000000-0008-0000-0100-00000D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="" xmlns:asvg="http://schemas.microsoft.com/office/drawing/2016/SVG/main" r:embed="rId10"/>
              </a:ext>
            </a:extLst>
          </a:blip>
          <a:stretch>
            <a:fillRect/>
          </a:stretch>
        </xdr:blipFill>
        <xdr:spPr>
          <a:xfrm>
            <a:off x="3122468" y="0"/>
            <a:ext cx="324000" cy="324000"/>
          </a:xfrm>
          <a:prstGeom prst="rect">
            <a:avLst/>
          </a:prstGeom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561975</xdr:colOff>
          <xdr:row>12</xdr:row>
          <xdr:rowOff>57150</xdr:rowOff>
        </xdr:from>
        <xdr:to>
          <xdr:col>2</xdr:col>
          <xdr:colOff>171450</xdr:colOff>
          <xdr:row>14</xdr:row>
          <xdr:rowOff>180975</xdr:rowOff>
        </xdr:to>
        <xdr:sp macro="" textlink="">
          <xdr:nvSpPr>
            <xdr:cNvPr id="2049" name="BIngresos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361950</xdr:colOff>
          <xdr:row>12</xdr:row>
          <xdr:rowOff>47625</xdr:rowOff>
        </xdr:from>
        <xdr:to>
          <xdr:col>3</xdr:col>
          <xdr:colOff>914400</xdr:colOff>
          <xdr:row>14</xdr:row>
          <xdr:rowOff>171450</xdr:rowOff>
        </xdr:to>
        <xdr:sp macro="" textlink="">
          <xdr:nvSpPr>
            <xdr:cNvPr id="2050" name="BEgresos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2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0</xdr:col>
      <xdr:colOff>446433</xdr:colOff>
      <xdr:row>0</xdr:row>
      <xdr:rowOff>19877</xdr:rowOff>
    </xdr:from>
    <xdr:to>
      <xdr:col>4</xdr:col>
      <xdr:colOff>114300</xdr:colOff>
      <xdr:row>19</xdr:row>
      <xdr:rowOff>38101</xdr:rowOff>
    </xdr:to>
    <xdr:sp macro="" textlink="">
      <xdr:nvSpPr>
        <xdr:cNvPr id="4" name="Rectángulo redondeado 1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446433" y="19877"/>
          <a:ext cx="3268317" cy="3485324"/>
        </a:xfrm>
        <a:prstGeom prst="roundRect">
          <a:avLst>
            <a:gd name="adj" fmla="val 6588"/>
          </a:avLst>
        </a:prstGeom>
        <a:noFill/>
        <a:ln w="285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PE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561975</xdr:colOff>
          <xdr:row>15</xdr:row>
          <xdr:rowOff>47625</xdr:rowOff>
        </xdr:from>
        <xdr:to>
          <xdr:col>2</xdr:col>
          <xdr:colOff>152400</xdr:colOff>
          <xdr:row>17</xdr:row>
          <xdr:rowOff>180975</xdr:rowOff>
        </xdr:to>
        <xdr:sp macro="" textlink="">
          <xdr:nvSpPr>
            <xdr:cNvPr id="2051" name="BRegistroAnexo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2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4</xdr:col>
      <xdr:colOff>257175</xdr:colOff>
      <xdr:row>10</xdr:row>
      <xdr:rowOff>61914</xdr:rowOff>
    </xdr:from>
    <xdr:to>
      <xdr:col>4</xdr:col>
      <xdr:colOff>797175</xdr:colOff>
      <xdr:row>13</xdr:row>
      <xdr:rowOff>116139</xdr:rowOff>
    </xdr:to>
    <xdr:pic macro="[0]!HAnexos">
      <xdr:nvPicPr>
        <xdr:cNvPr id="7" name="Gráfico 36" descr="Identificación de empleado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=""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3857625" y="1900239"/>
          <a:ext cx="540000" cy="540000"/>
        </a:xfrm>
        <a:prstGeom prst="rect">
          <a:avLst/>
        </a:prstGeom>
      </xdr:spPr>
    </xdr:pic>
    <xdr:clientData/>
  </xdr:twoCellAnchor>
  <xdr:twoCellAnchor editAs="absolute">
    <xdr:from>
      <xdr:col>4</xdr:col>
      <xdr:colOff>257175</xdr:colOff>
      <xdr:row>0</xdr:row>
      <xdr:rowOff>57150</xdr:rowOff>
    </xdr:from>
    <xdr:to>
      <xdr:col>4</xdr:col>
      <xdr:colOff>797175</xdr:colOff>
      <xdr:row>3</xdr:row>
      <xdr:rowOff>120900</xdr:rowOff>
    </xdr:to>
    <xdr:pic macro="[0]!HInicio">
      <xdr:nvPicPr>
        <xdr:cNvPr id="8" name="Gráfico 4" descr="Casa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=""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857625" y="57150"/>
          <a:ext cx="540000" cy="540000"/>
        </a:xfrm>
        <a:prstGeom prst="rect">
          <a:avLst/>
        </a:prstGeom>
      </xdr:spPr>
    </xdr:pic>
    <xdr:clientData/>
  </xdr:twoCellAnchor>
  <xdr:twoCellAnchor editAs="absolute">
    <xdr:from>
      <xdr:col>4</xdr:col>
      <xdr:colOff>257175</xdr:colOff>
      <xdr:row>6</xdr:row>
      <xdr:rowOff>161926</xdr:rowOff>
    </xdr:from>
    <xdr:to>
      <xdr:col>4</xdr:col>
      <xdr:colOff>797175</xdr:colOff>
      <xdr:row>9</xdr:row>
      <xdr:rowOff>197101</xdr:rowOff>
    </xdr:to>
    <xdr:pic macro="[0]!HBasedeDatos">
      <xdr:nvPicPr>
        <xdr:cNvPr id="9" name="Gráfico 6" descr="Base de datos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=""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3857625" y="1285876"/>
          <a:ext cx="540000" cy="540000"/>
        </a:xfrm>
        <a:prstGeom prst="rect">
          <a:avLst/>
        </a:prstGeom>
      </xdr:spPr>
    </xdr:pic>
    <xdr:clientData/>
  </xdr:twoCellAnchor>
  <xdr:twoCellAnchor editAs="absolute">
    <xdr:from>
      <xdr:col>4</xdr:col>
      <xdr:colOff>257175</xdr:colOff>
      <xdr:row>14</xdr:row>
      <xdr:rowOff>0</xdr:rowOff>
    </xdr:from>
    <xdr:to>
      <xdr:col>4</xdr:col>
      <xdr:colOff>797175</xdr:colOff>
      <xdr:row>16</xdr:row>
      <xdr:rowOff>159000</xdr:rowOff>
    </xdr:to>
    <xdr:pic macro="[0]!HReportes">
      <xdr:nvPicPr>
        <xdr:cNvPr id="10" name="Gráfico 26" descr="Lista de comprobación RTL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="" xmlns:asvg="http://schemas.microsoft.com/office/drawing/2016/SVG/main" r:embed="rId8"/>
            </a:ext>
          </a:extLst>
        </a:blip>
        <a:stretch>
          <a:fillRect/>
        </a:stretch>
      </xdr:blipFill>
      <xdr:spPr>
        <a:xfrm>
          <a:off x="3857625" y="2514600"/>
          <a:ext cx="540000" cy="540000"/>
        </a:xfrm>
        <a:prstGeom prst="rect">
          <a:avLst/>
        </a:prstGeom>
      </xdr:spPr>
    </xdr:pic>
    <xdr:clientData/>
  </xdr:twoCellAnchor>
  <xdr:twoCellAnchor editAs="absolute">
    <xdr:from>
      <xdr:col>4</xdr:col>
      <xdr:colOff>257175</xdr:colOff>
      <xdr:row>3</xdr:row>
      <xdr:rowOff>195263</xdr:rowOff>
    </xdr:from>
    <xdr:to>
      <xdr:col>4</xdr:col>
      <xdr:colOff>797175</xdr:colOff>
      <xdr:row>6</xdr:row>
      <xdr:rowOff>87563</xdr:rowOff>
    </xdr:to>
    <xdr:pic macro="[0]!HTablas">
      <xdr:nvPicPr>
        <xdr:cNvPr id="11" name="Gráfico 8" descr="Engranaje único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="" xmlns:asvg="http://schemas.microsoft.com/office/drawing/2016/SVG/main" r:embed="rId10"/>
            </a:ext>
          </a:extLst>
        </a:blip>
        <a:stretch>
          <a:fillRect/>
        </a:stretch>
      </xdr:blipFill>
      <xdr:spPr>
        <a:xfrm>
          <a:off x="3857625" y="671513"/>
          <a:ext cx="540000" cy="5400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361950</xdr:colOff>
          <xdr:row>15</xdr:row>
          <xdr:rowOff>47625</xdr:rowOff>
        </xdr:from>
        <xdr:to>
          <xdr:col>3</xdr:col>
          <xdr:colOff>895350</xdr:colOff>
          <xdr:row>17</xdr:row>
          <xdr:rowOff>180975</xdr:rowOff>
        </xdr:to>
        <xdr:sp macro="" textlink="">
          <xdr:nvSpPr>
            <xdr:cNvPr id="2053" name="CB_FechaContable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2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1466850</xdr:colOff>
      <xdr:row>0</xdr:row>
      <xdr:rowOff>0</xdr:rowOff>
    </xdr:from>
    <xdr:to>
      <xdr:col>3</xdr:col>
      <xdr:colOff>1850597</xdr:colOff>
      <xdr:row>2</xdr:row>
      <xdr:rowOff>9675</xdr:rowOff>
    </xdr:to>
    <xdr:grpSp>
      <xdr:nvGrpSpPr>
        <xdr:cNvPr id="2" name="Grupo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pSpPr/>
      </xdr:nvGrpSpPr>
      <xdr:grpSpPr>
        <a:xfrm>
          <a:off x="2600325" y="0"/>
          <a:ext cx="2412572" cy="324000"/>
          <a:chOff x="2600325" y="0"/>
          <a:chExt cx="2412572" cy="324000"/>
        </a:xfrm>
      </xdr:grpSpPr>
      <xdr:pic macro="[0]!HAnexos">
        <xdr:nvPicPr>
          <xdr:cNvPr id="3" name="Gráfico 36" descr="Identificación de empleado">
            <a:extLst>
              <a:ext uri="{FF2B5EF4-FFF2-40B4-BE49-F238E27FC236}">
                <a16:creationId xmlns:a16="http://schemas.microsoft.com/office/drawing/2014/main" id="{00000000-0008-0000-0300-00000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="" xmlns:asvg="http://schemas.microsoft.com/office/drawing/2016/SVG/main" r:embed="rId2"/>
              </a:ext>
            </a:extLst>
          </a:blip>
          <a:stretch>
            <a:fillRect/>
          </a:stretch>
        </xdr:blipFill>
        <xdr:spPr>
          <a:xfrm>
            <a:off x="4166754" y="0"/>
            <a:ext cx="324000" cy="324000"/>
          </a:xfrm>
          <a:prstGeom prst="rect">
            <a:avLst/>
          </a:prstGeom>
        </xdr:spPr>
      </xdr:pic>
      <xdr:pic macro="[0]!HInicio">
        <xdr:nvPicPr>
          <xdr:cNvPr id="4" name="Gráfico 4" descr="Casa">
            <a:extLst>
              <a:ext uri="{FF2B5EF4-FFF2-40B4-BE49-F238E27FC236}">
                <a16:creationId xmlns:a16="http://schemas.microsoft.com/office/drawing/2014/main" id="{00000000-0008-0000-03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="" xmlns:asvg="http://schemas.microsoft.com/office/drawing/2016/SVG/main" r:embed="rId4"/>
              </a:ext>
            </a:extLst>
          </a:blip>
          <a:stretch>
            <a:fillRect/>
          </a:stretch>
        </xdr:blipFill>
        <xdr:spPr>
          <a:xfrm>
            <a:off x="2600325" y="0"/>
            <a:ext cx="324000" cy="324000"/>
          </a:xfrm>
          <a:prstGeom prst="rect">
            <a:avLst/>
          </a:prstGeom>
        </xdr:spPr>
      </xdr:pic>
      <xdr:pic macro="[0]!HBasedeDatos">
        <xdr:nvPicPr>
          <xdr:cNvPr id="5" name="Gráfico 6" descr="Base de datos">
            <a:extLst>
              <a:ext uri="{FF2B5EF4-FFF2-40B4-BE49-F238E27FC236}">
                <a16:creationId xmlns:a16="http://schemas.microsoft.com/office/drawing/2014/main" id="{00000000-0008-0000-03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="" xmlns:asvg="http://schemas.microsoft.com/office/drawing/2016/SVG/main" r:embed="rId6"/>
              </a:ext>
            </a:extLst>
          </a:blip>
          <a:stretch>
            <a:fillRect/>
          </a:stretch>
        </xdr:blipFill>
        <xdr:spPr>
          <a:xfrm>
            <a:off x="3644611" y="0"/>
            <a:ext cx="324000" cy="324000"/>
          </a:xfrm>
          <a:prstGeom prst="rect">
            <a:avLst/>
          </a:prstGeom>
        </xdr:spPr>
      </xdr:pic>
      <xdr:pic macro="[0]!HReportes">
        <xdr:nvPicPr>
          <xdr:cNvPr id="6" name="Gráfico 26" descr="Lista de comprobación RTL">
            <a:extLst>
              <a:ext uri="{FF2B5EF4-FFF2-40B4-BE49-F238E27FC236}">
                <a16:creationId xmlns:a16="http://schemas.microsoft.com/office/drawing/2014/main" id="{00000000-0008-0000-0300-00000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="" xmlns:asvg="http://schemas.microsoft.com/office/drawing/2016/SVG/main" r:embed="rId8"/>
              </a:ext>
            </a:extLst>
          </a:blip>
          <a:stretch>
            <a:fillRect/>
          </a:stretch>
        </xdr:blipFill>
        <xdr:spPr>
          <a:xfrm>
            <a:off x="4688897" y="0"/>
            <a:ext cx="324000" cy="324000"/>
          </a:xfrm>
          <a:prstGeom prst="rect">
            <a:avLst/>
          </a:prstGeom>
        </xdr:spPr>
      </xdr:pic>
      <xdr:pic macro="[0]!HTablas">
        <xdr:nvPicPr>
          <xdr:cNvPr id="7" name="Gráfico 8" descr="Engranaje único">
            <a:extLst>
              <a:ext uri="{FF2B5EF4-FFF2-40B4-BE49-F238E27FC236}">
                <a16:creationId xmlns:a16="http://schemas.microsoft.com/office/drawing/2014/main" id="{00000000-0008-0000-0300-000007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="" xmlns:asvg="http://schemas.microsoft.com/office/drawing/2016/SVG/main" r:embed="rId10"/>
              </a:ext>
            </a:extLst>
          </a:blip>
          <a:stretch>
            <a:fillRect/>
          </a:stretch>
        </xdr:blipFill>
        <xdr:spPr>
          <a:xfrm>
            <a:off x="3122468" y="0"/>
            <a:ext cx="324000" cy="324000"/>
          </a:xfrm>
          <a:prstGeom prst="rect">
            <a:avLst/>
          </a:prstGeom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142875</xdr:colOff>
      <xdr:row>0</xdr:row>
      <xdr:rowOff>0</xdr:rowOff>
    </xdr:from>
    <xdr:to>
      <xdr:col>6</xdr:col>
      <xdr:colOff>564722</xdr:colOff>
      <xdr:row>0</xdr:row>
      <xdr:rowOff>324000</xdr:rowOff>
    </xdr:to>
    <xdr:grpSp>
      <xdr:nvGrpSpPr>
        <xdr:cNvPr id="8" name="Grupo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GrpSpPr/>
      </xdr:nvGrpSpPr>
      <xdr:grpSpPr>
        <a:xfrm>
          <a:off x="2571750" y="0"/>
          <a:ext cx="2412572" cy="324000"/>
          <a:chOff x="2600325" y="0"/>
          <a:chExt cx="2412572" cy="324000"/>
        </a:xfrm>
      </xdr:grpSpPr>
      <xdr:pic macro="[0]!HAnexos">
        <xdr:nvPicPr>
          <xdr:cNvPr id="9" name="Gráfico 36" descr="Identificación de empleado">
            <a:extLst>
              <a:ext uri="{FF2B5EF4-FFF2-40B4-BE49-F238E27FC236}">
                <a16:creationId xmlns:a16="http://schemas.microsoft.com/office/drawing/2014/main" id="{00000000-0008-0000-0400-000009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="" xmlns:asvg="http://schemas.microsoft.com/office/drawing/2016/SVG/main" r:embed="rId2"/>
              </a:ext>
            </a:extLst>
          </a:blip>
          <a:stretch>
            <a:fillRect/>
          </a:stretch>
        </xdr:blipFill>
        <xdr:spPr>
          <a:xfrm>
            <a:off x="4166754" y="0"/>
            <a:ext cx="324000" cy="324000"/>
          </a:xfrm>
          <a:prstGeom prst="rect">
            <a:avLst/>
          </a:prstGeom>
        </xdr:spPr>
      </xdr:pic>
      <xdr:pic macro="[0]!HInicio">
        <xdr:nvPicPr>
          <xdr:cNvPr id="10" name="Gráfico 4" descr="Casa">
            <a:extLst>
              <a:ext uri="{FF2B5EF4-FFF2-40B4-BE49-F238E27FC236}">
                <a16:creationId xmlns:a16="http://schemas.microsoft.com/office/drawing/2014/main" id="{00000000-0008-0000-0400-00000A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="" xmlns:asvg="http://schemas.microsoft.com/office/drawing/2016/SVG/main" r:embed="rId4"/>
              </a:ext>
            </a:extLst>
          </a:blip>
          <a:stretch>
            <a:fillRect/>
          </a:stretch>
        </xdr:blipFill>
        <xdr:spPr>
          <a:xfrm>
            <a:off x="2600325" y="0"/>
            <a:ext cx="324000" cy="324000"/>
          </a:xfrm>
          <a:prstGeom prst="rect">
            <a:avLst/>
          </a:prstGeom>
        </xdr:spPr>
      </xdr:pic>
      <xdr:pic macro="[0]!HBasedeDatos">
        <xdr:nvPicPr>
          <xdr:cNvPr id="11" name="Gráfico 6" descr="Base de datos">
            <a:extLst>
              <a:ext uri="{FF2B5EF4-FFF2-40B4-BE49-F238E27FC236}">
                <a16:creationId xmlns:a16="http://schemas.microsoft.com/office/drawing/2014/main" id="{00000000-0008-0000-0400-00000B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="" xmlns:asvg="http://schemas.microsoft.com/office/drawing/2016/SVG/main" r:embed="rId6"/>
              </a:ext>
            </a:extLst>
          </a:blip>
          <a:stretch>
            <a:fillRect/>
          </a:stretch>
        </xdr:blipFill>
        <xdr:spPr>
          <a:xfrm>
            <a:off x="3644611" y="0"/>
            <a:ext cx="324000" cy="324000"/>
          </a:xfrm>
          <a:prstGeom prst="rect">
            <a:avLst/>
          </a:prstGeom>
        </xdr:spPr>
      </xdr:pic>
      <xdr:pic macro="[0]!HReportes">
        <xdr:nvPicPr>
          <xdr:cNvPr id="12" name="Gráfico 26" descr="Lista de comprobación RTL">
            <a:extLst>
              <a:ext uri="{FF2B5EF4-FFF2-40B4-BE49-F238E27FC236}">
                <a16:creationId xmlns:a16="http://schemas.microsoft.com/office/drawing/2014/main" id="{00000000-0008-0000-0400-00000C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="" xmlns:asvg="http://schemas.microsoft.com/office/drawing/2016/SVG/main" r:embed="rId8"/>
              </a:ext>
            </a:extLst>
          </a:blip>
          <a:stretch>
            <a:fillRect/>
          </a:stretch>
        </xdr:blipFill>
        <xdr:spPr>
          <a:xfrm>
            <a:off x="4688897" y="0"/>
            <a:ext cx="324000" cy="324000"/>
          </a:xfrm>
          <a:prstGeom prst="rect">
            <a:avLst/>
          </a:prstGeom>
        </xdr:spPr>
      </xdr:pic>
      <xdr:pic macro="[0]!HTablas">
        <xdr:nvPicPr>
          <xdr:cNvPr id="13" name="Gráfico 8" descr="Engranaje único">
            <a:extLst>
              <a:ext uri="{FF2B5EF4-FFF2-40B4-BE49-F238E27FC236}">
                <a16:creationId xmlns:a16="http://schemas.microsoft.com/office/drawing/2014/main" id="{00000000-0008-0000-0400-00000D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="" xmlns:asvg="http://schemas.microsoft.com/office/drawing/2016/SVG/main" r:embed="rId10"/>
              </a:ext>
            </a:extLst>
          </a:blip>
          <a:stretch>
            <a:fillRect/>
          </a:stretch>
        </xdr:blipFill>
        <xdr:spPr>
          <a:xfrm>
            <a:off x="3122468" y="0"/>
            <a:ext cx="324000" cy="324000"/>
          </a:xfrm>
          <a:prstGeom prst="rect">
            <a:avLst/>
          </a:prstGeom>
        </xdr:spPr>
      </xdr:pic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276225</xdr:colOff>
          <xdr:row>0</xdr:row>
          <xdr:rowOff>28575</xdr:rowOff>
        </xdr:from>
        <xdr:to>
          <xdr:col>6</xdr:col>
          <xdr:colOff>171450</xdr:colOff>
          <xdr:row>3</xdr:row>
          <xdr:rowOff>142875</xdr:rowOff>
        </xdr:to>
        <xdr:sp macro="" textlink="">
          <xdr:nvSpPr>
            <xdr:cNvPr id="6145" name="CBGenerarReporte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5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276225</xdr:colOff>
          <xdr:row>0</xdr:row>
          <xdr:rowOff>28575</xdr:rowOff>
        </xdr:from>
        <xdr:to>
          <xdr:col>8</xdr:col>
          <xdr:colOff>285750</xdr:colOff>
          <xdr:row>3</xdr:row>
          <xdr:rowOff>142875</xdr:rowOff>
        </xdr:to>
        <xdr:sp macro="" textlink="">
          <xdr:nvSpPr>
            <xdr:cNvPr id="6146" name="CBExportarPDF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5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438150</xdr:colOff>
          <xdr:row>0</xdr:row>
          <xdr:rowOff>28575</xdr:rowOff>
        </xdr:from>
        <xdr:to>
          <xdr:col>9</xdr:col>
          <xdr:colOff>209550</xdr:colOff>
          <xdr:row>3</xdr:row>
          <xdr:rowOff>142875</xdr:rowOff>
        </xdr:to>
        <xdr:sp macro="" textlink="">
          <xdr:nvSpPr>
            <xdr:cNvPr id="6147" name="CbExportarExcel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5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4</xdr:col>
      <xdr:colOff>561975</xdr:colOff>
      <xdr:row>4</xdr:row>
      <xdr:rowOff>76200</xdr:rowOff>
    </xdr:from>
    <xdr:to>
      <xdr:col>6</xdr:col>
      <xdr:colOff>478997</xdr:colOff>
      <xdr:row>6</xdr:row>
      <xdr:rowOff>19200</xdr:rowOff>
    </xdr:to>
    <xdr:grpSp>
      <xdr:nvGrpSpPr>
        <xdr:cNvPr id="12" name="Grupo 11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GrpSpPr/>
      </xdr:nvGrpSpPr>
      <xdr:grpSpPr>
        <a:xfrm>
          <a:off x="3800475" y="838200"/>
          <a:ext cx="2412572" cy="324000"/>
          <a:chOff x="2600325" y="0"/>
          <a:chExt cx="2412572" cy="324000"/>
        </a:xfrm>
      </xdr:grpSpPr>
      <xdr:pic macro="[0]!HAnexos">
        <xdr:nvPicPr>
          <xdr:cNvPr id="13" name="Gráfico 36" descr="Identificación de empleado">
            <a:extLst>
              <a:ext uri="{FF2B5EF4-FFF2-40B4-BE49-F238E27FC236}">
                <a16:creationId xmlns:a16="http://schemas.microsoft.com/office/drawing/2014/main" id="{00000000-0008-0000-0500-00000D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="" xmlns:asvg="http://schemas.microsoft.com/office/drawing/2016/SVG/main" r:embed="rId2"/>
              </a:ext>
            </a:extLst>
          </a:blip>
          <a:stretch>
            <a:fillRect/>
          </a:stretch>
        </xdr:blipFill>
        <xdr:spPr>
          <a:xfrm>
            <a:off x="4166754" y="0"/>
            <a:ext cx="324000" cy="324000"/>
          </a:xfrm>
          <a:prstGeom prst="rect">
            <a:avLst/>
          </a:prstGeom>
        </xdr:spPr>
      </xdr:pic>
      <xdr:pic macro="[0]!HInicio">
        <xdr:nvPicPr>
          <xdr:cNvPr id="14" name="Gráfico 4" descr="Casa">
            <a:extLst>
              <a:ext uri="{FF2B5EF4-FFF2-40B4-BE49-F238E27FC236}">
                <a16:creationId xmlns:a16="http://schemas.microsoft.com/office/drawing/2014/main" id="{00000000-0008-0000-0500-00000E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="" xmlns:asvg="http://schemas.microsoft.com/office/drawing/2016/SVG/main" r:embed="rId4"/>
              </a:ext>
            </a:extLst>
          </a:blip>
          <a:stretch>
            <a:fillRect/>
          </a:stretch>
        </xdr:blipFill>
        <xdr:spPr>
          <a:xfrm>
            <a:off x="2600325" y="0"/>
            <a:ext cx="324000" cy="324000"/>
          </a:xfrm>
          <a:prstGeom prst="rect">
            <a:avLst/>
          </a:prstGeom>
        </xdr:spPr>
      </xdr:pic>
      <xdr:pic macro="[0]!HBasedeDatos">
        <xdr:nvPicPr>
          <xdr:cNvPr id="15" name="Gráfico 6" descr="Base de datos">
            <a:extLst>
              <a:ext uri="{FF2B5EF4-FFF2-40B4-BE49-F238E27FC236}">
                <a16:creationId xmlns:a16="http://schemas.microsoft.com/office/drawing/2014/main" id="{00000000-0008-0000-0500-00000F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="" xmlns:asvg="http://schemas.microsoft.com/office/drawing/2016/SVG/main" r:embed="rId6"/>
              </a:ext>
            </a:extLst>
          </a:blip>
          <a:stretch>
            <a:fillRect/>
          </a:stretch>
        </xdr:blipFill>
        <xdr:spPr>
          <a:xfrm>
            <a:off x="3644611" y="0"/>
            <a:ext cx="324000" cy="324000"/>
          </a:xfrm>
          <a:prstGeom prst="rect">
            <a:avLst/>
          </a:prstGeom>
        </xdr:spPr>
      </xdr:pic>
      <xdr:pic macro="[0]!HReportes">
        <xdr:nvPicPr>
          <xdr:cNvPr id="16" name="Gráfico 26" descr="Lista de comprobación RTL">
            <a:extLst>
              <a:ext uri="{FF2B5EF4-FFF2-40B4-BE49-F238E27FC236}">
                <a16:creationId xmlns:a16="http://schemas.microsoft.com/office/drawing/2014/main" id="{00000000-0008-0000-0500-000010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="" xmlns:asvg="http://schemas.microsoft.com/office/drawing/2016/SVG/main" r:embed="rId8"/>
              </a:ext>
            </a:extLst>
          </a:blip>
          <a:stretch>
            <a:fillRect/>
          </a:stretch>
        </xdr:blipFill>
        <xdr:spPr>
          <a:xfrm>
            <a:off x="4688897" y="0"/>
            <a:ext cx="324000" cy="324000"/>
          </a:xfrm>
          <a:prstGeom prst="rect">
            <a:avLst/>
          </a:prstGeom>
        </xdr:spPr>
      </xdr:pic>
      <xdr:pic macro="[0]!HTablas">
        <xdr:nvPicPr>
          <xdr:cNvPr id="17" name="Gráfico 8" descr="Engranaje único">
            <a:extLst>
              <a:ext uri="{FF2B5EF4-FFF2-40B4-BE49-F238E27FC236}">
                <a16:creationId xmlns:a16="http://schemas.microsoft.com/office/drawing/2014/main" id="{00000000-0008-0000-0500-000011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="" xmlns:asvg="http://schemas.microsoft.com/office/drawing/2016/SVG/main" r:embed="rId10"/>
              </a:ext>
            </a:extLst>
          </a:blip>
          <a:stretch>
            <a:fillRect/>
          </a:stretch>
        </xdr:blipFill>
        <xdr:spPr>
          <a:xfrm>
            <a:off x="3122468" y="0"/>
            <a:ext cx="324000" cy="324000"/>
          </a:xfrm>
          <a:prstGeom prst="rect">
            <a:avLst/>
          </a:prstGeom>
        </xdr:spPr>
      </xdr:pic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323850</xdr:colOff>
          <xdr:row>0</xdr:row>
          <xdr:rowOff>28575</xdr:rowOff>
        </xdr:from>
        <xdr:to>
          <xdr:col>7</xdr:col>
          <xdr:colOff>133350</xdr:colOff>
          <xdr:row>3</xdr:row>
          <xdr:rowOff>142875</xdr:rowOff>
        </xdr:to>
        <xdr:sp macro="" textlink="">
          <xdr:nvSpPr>
            <xdr:cNvPr id="6149" name="CB_Imprimir" hidden="1">
              <a:extLst>
                <a:ext uri="{63B3BB69-23CF-44E3-9099-C40C66FF867C}">
                  <a14:compatExt spid="_x0000_s6149"/>
                </a:ext>
                <a:ext uri="{FF2B5EF4-FFF2-40B4-BE49-F238E27FC236}">
                  <a16:creationId xmlns:a16="http://schemas.microsoft.com/office/drawing/2014/main" id="{00000000-0008-0000-0500-00000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eyes/Desktop/Nuevos%20Proyectos/1-%20Sistema%20-%20Ventas%20Motos%20Nuevo%2031-05-202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Clientes"/>
      <sheetName val="DNI"/>
      <sheetName val="Ventas"/>
      <sheetName val="Compras"/>
      <sheetName val="Tablas"/>
      <sheetName val="Proveedores"/>
      <sheetName val="Ubigeo_RENIEC"/>
      <sheetName val="Config."/>
      <sheetName val="Contrato"/>
      <sheetName val="AAP"/>
      <sheetName val="Med. de Pago"/>
      <sheetName val="Med. de Pago (2)"/>
      <sheetName val="Carta Poder"/>
      <sheetName val="Guia S-1"/>
      <sheetName val="RU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N2" t="str">
            <v/>
          </cell>
          <cell r="Q2" t="str">
            <v/>
          </cell>
          <cell r="R2">
            <v>1841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ables/table1.xml><?xml version="1.0" encoding="utf-8"?>
<table xmlns="http://schemas.openxmlformats.org/spreadsheetml/2006/main" id="1" name="TMESES" displayName="TMESES" ref="L3:N15" totalsRowShown="0" headerRowDxfId="76" dataDxfId="75">
  <autoFilter ref="L3:N15"/>
  <tableColumns count="3">
    <tableColumn id="1" name="ITEM" dataDxfId="74"/>
    <tableColumn id="2" name="MESES" dataDxfId="73"/>
    <tableColumn id="3" name="MESES ID" dataDxfId="72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id="2" name="T_CajaBancos" displayName="T_CajaBancos" ref="E3:H15" totalsRowShown="0" dataDxfId="71">
  <autoFilter ref="E3:H15"/>
  <tableColumns count="4">
    <tableColumn id="6" name="ITEM" dataDxfId="70">
      <calculatedColumnFormula>TEXT(IF(F4="","",ROW(E3)-2),"0#")</calculatedColumnFormula>
    </tableColumn>
    <tableColumn id="3" name="Entidad Financiera" dataDxfId="69"/>
    <tableColumn id="2" name="Nro. Cuenta" dataDxfId="68"/>
    <tableColumn id="4" name="Moneda" dataDxfId="67"/>
  </tableColumns>
  <tableStyleInfo name="TableStyleMedium21" showFirstColumn="0" showLastColumn="0" showRowStripes="1" showColumnStripes="0"/>
</table>
</file>

<file path=xl/tables/table3.xml><?xml version="1.0" encoding="utf-8"?>
<table xmlns="http://schemas.openxmlformats.org/spreadsheetml/2006/main" id="3" name="T_TipoDoc" displayName="T_TipoDoc" ref="J3:J15" totalsRowShown="0" dataDxfId="66">
  <autoFilter ref="J3:J15"/>
  <tableColumns count="1">
    <tableColumn id="2" name="TIPO DE COMPROBANTE" dataDxfId="65"/>
  </tableColumns>
  <tableStyleInfo name="TableStyleMedium21" showFirstColumn="0" showLastColumn="0" showRowStripes="1" showColumnStripes="0"/>
</table>
</file>

<file path=xl/tables/table4.xml><?xml version="1.0" encoding="utf-8"?>
<table xmlns="http://schemas.openxmlformats.org/spreadsheetml/2006/main" id="4" name="Tab_TipoDocumentos" displayName="Tab_TipoDocumentos" ref="C7:C12" totalsRowShown="0" headerRowDxfId="64" dataDxfId="63">
  <autoFilter ref="C7:C12"/>
  <tableColumns count="1">
    <tableColumn id="1" name="Tipo de Documento" dataDxfId="62"/>
  </tableColumns>
  <tableStyleInfo name="TableStyleMedium3" showFirstColumn="0" showLastColumn="0" showRowStripes="1" showColumnStripes="0"/>
</table>
</file>

<file path=xl/tables/table5.xml><?xml version="1.0" encoding="utf-8"?>
<table xmlns="http://schemas.openxmlformats.org/spreadsheetml/2006/main" id="5" name="Tab_TipoCorreo" displayName="Tab_TipoCorreo" ref="C15:C17" totalsRowShown="0" headerRowDxfId="61" dataDxfId="60">
  <autoFilter ref="C15:C17"/>
  <tableColumns count="1">
    <tableColumn id="1" name="Tipo de Correo" dataDxfId="59"/>
  </tableColumns>
  <tableStyleInfo name="TableStyleMedium21" showFirstColumn="0" showLastColumn="0" showRowStripes="1" showColumnStripes="0"/>
</table>
</file>

<file path=xl/tables/table6.xml><?xml version="1.0" encoding="utf-8"?>
<table xmlns="http://schemas.openxmlformats.org/spreadsheetml/2006/main" id="8" name="Tab_Empresa" displayName="Tab_Empresa" ref="A3:C4" totalsRowShown="0" headerRowDxfId="58" dataDxfId="57">
  <autoFilter ref="A3:C4"/>
  <tableColumns count="3">
    <tableColumn id="1" name="Razón Social" dataDxfId="56"/>
    <tableColumn id="2" name="RUC" dataDxfId="55"/>
    <tableColumn id="3" name="Direccion" dataDxfId="54"/>
  </tableColumns>
  <tableStyleInfo name="TableStyleMedium3" showFirstColumn="0" showLastColumn="0" showRowStripes="1" showColumnStripes="0"/>
</table>
</file>

<file path=xl/tables/table7.xml><?xml version="1.0" encoding="utf-8"?>
<table xmlns="http://schemas.openxmlformats.org/spreadsheetml/2006/main" id="9" name="Tab_CajaBancos" displayName="Tab_CajaBancos" ref="A6:A18" totalsRowShown="0" dataDxfId="53">
  <autoFilter ref="A6:A18"/>
  <tableColumns count="1">
    <tableColumn id="1" name="Caja_Bancos" dataDxfId="52">
      <calculatedColumnFormula>IF(E4="","",E4&amp;"  "&amp;F4&amp;" - "&amp;G4&amp;" ")</calculatedColumnFormula>
    </tableColumn>
  </tableColumns>
  <tableStyleInfo name="TableStyleMedium3" showFirstColumn="0" showLastColumn="0" showRowStripes="1" showColumnStripes="0"/>
</table>
</file>

<file path=xl/tables/table8.xml><?xml version="1.0" encoding="utf-8"?>
<table xmlns="http://schemas.openxmlformats.org/spreadsheetml/2006/main" id="10" name="Tab_FechaContable" displayName="Tab_FechaContable" ref="A20:A21" totalsRowShown="0">
  <autoFilter ref="A20:A21"/>
  <tableColumns count="1">
    <tableColumn id="1" name="Fecha contable" dataDxfId="51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7" name="Tab_Anexos" displayName="Tab_Anexos" ref="A3:R4" totalsRowShown="0" headerRowDxfId="50">
  <autoFilter ref="A3:R4"/>
  <tableColumns count="18">
    <tableColumn id="1" name="Nro. Documento" dataDxfId="49"/>
    <tableColumn id="2" name="Tipo Docuemnto" dataDxfId="48"/>
    <tableColumn id="3" name="Nombres / Razon social" dataDxfId="47"/>
    <tableColumn id="4" name="Domicilio" dataDxfId="46"/>
    <tableColumn id="5" name="Telefono 1" dataDxfId="45"/>
    <tableColumn id="6" name="Telefono 2" dataDxfId="44"/>
    <tableColumn id="7" name="Correo" dataDxfId="43"/>
    <tableColumn id="8" name="Columna7" dataDxfId="42"/>
    <tableColumn id="9" name="Columna8" dataDxfId="41"/>
    <tableColumn id="10" name="Columna9" dataDxfId="40"/>
    <tableColumn id="12" name="Columna1" dataDxfId="39"/>
    <tableColumn id="11" name="Columna2" dataDxfId="38"/>
    <tableColumn id="13" name="Columna3" dataDxfId="37"/>
    <tableColumn id="14" name="Columna4" dataDxfId="36"/>
    <tableColumn id="15" name="Columna5" dataDxfId="35"/>
    <tableColumn id="18" name="Columna6" dataDxfId="34"/>
    <tableColumn id="17" name="Fecha Registro" dataDxfId="33"/>
    <tableColumn id="16" name="hora" dataDxfId="32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6" name="T_BD" displayName="T_BD" ref="A3:M4" insertRow="1" headerRowDxfId="31" dataDxfId="29" headerRowBorderDxfId="30">
  <tableColumns count="13">
    <tableColumn id="1" name="Nro. REGISTRO" totalsRowLabel="Total" dataDxfId="28" totalsRowDxfId="27"/>
    <tableColumn id="2" name="FECHA DE REGISTRO" dataDxfId="26" totalsRowDxfId="25"/>
    <tableColumn id="13" name="MES" dataDxfId="24" totalsRowDxfId="23"/>
    <tableColumn id="9" name="AÑO" dataDxfId="22" totalsRowDxfId="21"/>
    <tableColumn id="10" name="CAJA/BANCOS" dataDxfId="20" totalsRowDxfId="19"/>
    <tableColumn id="12" name="RUC/DNI" dataDxfId="18" totalsRowDxfId="17"/>
    <tableColumn id="11" name="NOMBRES / RAZON SOCIAL" dataDxfId="16" totalsRowDxfId="15"/>
    <tableColumn id="3" name="GLOSA" dataDxfId="14" totalsRowDxfId="13"/>
    <tableColumn id="4" name="TIPO DE DOCUMENTO" dataDxfId="12" totalsRowDxfId="11"/>
    <tableColumn id="5" name="NUMERO" dataDxfId="10" totalsRowDxfId="9"/>
    <tableColumn id="6" name="FECHA" dataDxfId="8" totalsRowDxfId="7"/>
    <tableColumn id="7" name="INGRESOS" dataDxfId="6" totalsRowDxfId="5"/>
    <tableColumn id="8" name="EGRESOS" totalsRowFunction="sum" dataDxfId="4" totalsRowDxfId="3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6.xml"/><Relationship Id="rId3" Type="http://schemas.openxmlformats.org/officeDocument/2006/relationships/table" Target="../tables/table1.xml"/><Relationship Id="rId7" Type="http://schemas.openxmlformats.org/officeDocument/2006/relationships/table" Target="../tables/table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10" Type="http://schemas.openxmlformats.org/officeDocument/2006/relationships/table" Target="../tables/table8.xml"/><Relationship Id="rId4" Type="http://schemas.openxmlformats.org/officeDocument/2006/relationships/table" Target="../tables/table2.xml"/><Relationship Id="rId9" Type="http://schemas.openxmlformats.org/officeDocument/2006/relationships/table" Target="../tables/table7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7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2.xml"/><Relationship Id="rId11" Type="http://schemas.openxmlformats.org/officeDocument/2006/relationships/image" Target="../media/image9.emf"/><Relationship Id="rId5" Type="http://schemas.openxmlformats.org/officeDocument/2006/relationships/image" Target="../media/image6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8.emf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0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7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16.emf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control" Target="../activeX/activeX6.xml"/><Relationship Id="rId11" Type="http://schemas.openxmlformats.org/officeDocument/2006/relationships/image" Target="../media/image18.emf"/><Relationship Id="rId5" Type="http://schemas.openxmlformats.org/officeDocument/2006/relationships/image" Target="../media/image15.emf"/><Relationship Id="rId10" Type="http://schemas.openxmlformats.org/officeDocument/2006/relationships/control" Target="../activeX/activeX8.xml"/><Relationship Id="rId4" Type="http://schemas.openxmlformats.org/officeDocument/2006/relationships/control" Target="../activeX/activeX5.xml"/><Relationship Id="rId9" Type="http://schemas.openxmlformats.org/officeDocument/2006/relationships/image" Target="../media/image17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ConsultasOnLine">
    <tabColor theme="9" tint="0.79998168889431442"/>
  </sheetPr>
  <dimension ref="A1:R25"/>
  <sheetViews>
    <sheetView topLeftCell="B1" zoomScaleNormal="100" workbookViewId="0">
      <pane ySplit="21" topLeftCell="A22" activePane="bottomLeft" state="frozen"/>
      <selection pane="bottomLeft" activeCell="F11" sqref="F11"/>
    </sheetView>
  </sheetViews>
  <sheetFormatPr baseColWidth="10" defaultColWidth="11.5703125" defaultRowHeight="15"/>
  <cols>
    <col min="1" max="1" width="29.140625" style="1" customWidth="1"/>
    <col min="2" max="2" width="7.5703125" style="1" customWidth="1"/>
    <col min="3" max="3" width="3.5703125" style="1" customWidth="1"/>
    <col min="4" max="4" width="21.7109375" style="3" customWidth="1"/>
    <col min="5" max="5" width="18.140625" style="2" customWidth="1"/>
    <col min="6" max="6" width="12.42578125" style="1" customWidth="1"/>
    <col min="7" max="16384" width="11.5703125" style="1"/>
  </cols>
  <sheetData>
    <row r="1" spans="1:18" ht="15" customHeight="1">
      <c r="A1" s="6" t="s">
        <v>0</v>
      </c>
      <c r="B1" s="6" t="s">
        <v>1</v>
      </c>
      <c r="D1" s="86" t="s">
        <v>25</v>
      </c>
      <c r="E1" s="86"/>
      <c r="F1" s="5"/>
      <c r="J1" s="1" t="str">
        <f>IFERROR(MID(E4,SEARCH("u00d1",E4,1),5),"")&amp;IFERROR(MID(E4,SEARCH("u00c9",E4,1),5),"")&amp;IFERROR(MID(E4,SEARCH("u00da",E4,1),5),"")</f>
        <v/>
      </c>
    </row>
    <row r="2" spans="1:18">
      <c r="A2" s="8" t="s">
        <v>4</v>
      </c>
      <c r="B2" s="7" t="s">
        <v>2</v>
      </c>
      <c r="D2" s="73" t="s">
        <v>3</v>
      </c>
      <c r="E2" s="74"/>
      <c r="J2" s="1" t="s">
        <v>149</v>
      </c>
    </row>
    <row r="3" spans="1:18">
      <c r="A3" s="8" t="s">
        <v>5</v>
      </c>
      <c r="B3" s="7" t="s">
        <v>24</v>
      </c>
      <c r="D3" s="75"/>
      <c r="E3" s="76"/>
      <c r="F3" s="1" t="str">
        <f>IFERROR(REPLACE(E3,SEARCH("u00d1",E3,1),5,IF(MID(E3,SEARCH("u00d1",E3,1),5)="u00d1","Ñ","")),"")&amp;IFERROR(REPLACE(E3,SEARCH("u00c9",E3,1),5,IF(MID(E3,SEARCH("u00c9",E3,1),5)="u00c9","É","")),"")&amp;IFERROR(REPLACE(E3,SEARCH("u00da",E3,1),5,IF(MID(E3,SEARCH("u00da",E3,1),5)="u00da","Ú","")),"")</f>
        <v/>
      </c>
      <c r="H3" s="72" t="str">
        <f>IFERROR(REPLACE(E3,SEARCH("u00d1",E3,1),5,IF(MID(E3,SEARCH("u00d1",E3,1),5)="u00d1","Ñ","")),"")</f>
        <v/>
      </c>
      <c r="I3" s="72" t="str">
        <f>IFERROR(REPLACE(E3,SEARCH("u00c9",E3,1),5,IF(MID(E3,SEARCH("u00c9",E3,1),5)="u00c9","É","")),"")</f>
        <v/>
      </c>
      <c r="J3" s="72" t="str">
        <f>+IFERROR(REPLACE(E3,SEARCH("u00da",E3,1),5,IF(MID(E3,SEARCH("u00da",E3,1),5)="u00da","Ú","")),"")</f>
        <v/>
      </c>
      <c r="K3" s="1" t="s">
        <v>150</v>
      </c>
    </row>
    <row r="4" spans="1:18">
      <c r="A4" s="8" t="s">
        <v>6</v>
      </c>
      <c r="B4" s="7" t="s">
        <v>24</v>
      </c>
      <c r="D4" s="77"/>
      <c r="E4" s="76"/>
      <c r="F4" s="1" t="str">
        <f>IFERROR(REPLACE(E4,SEARCH("u00d1",E4,1),5,IF(MID(E4,SEARCH("u00d1",E4,1),5)="u00d1","Ñ","")),"")&amp;IFERROR(REPLACE(E4,SEARCH("u00c9",E4,1),5,IF(MID(E4,SEARCH("u00c9",E4,1),5)="u00c9","É","")),"")&amp;IFERROR(REPLACE(E4,SEARCH("u00da",E4,1),5,IF(MID(E4,SEARCH("u00da",E4,1),5)="u00da","Ú","")),"")</f>
        <v/>
      </c>
      <c r="G4" s="1">
        <f>+LEN(F4)</f>
        <v>0</v>
      </c>
      <c r="H4" s="72" t="str">
        <f>IFERROR(REPLACE(E4,SEARCH("u00d1",E4,1),5,IF(MID(E4,SEARCH("u00d1",E4,1),5)="u00d1","Ñ","")),"")</f>
        <v/>
      </c>
      <c r="I4" s="72" t="str">
        <f>+IFERROR(REPLACE(E4,SEARCH("u00c9",E4,1),5,IF(MID(E4,SEARCH("u00c9",E4,1),5)="u00c9","É","")),"")</f>
        <v/>
      </c>
      <c r="J4" s="72" t="str">
        <f>+IFERROR(REPLACE(E4,SEARCH("u00da",E4,1),5,IF(MID(E4,SEARCH("u00da",E4,1),5)="u00da","Ú","")),"")</f>
        <v/>
      </c>
      <c r="L4" s="9" t="s">
        <v>148</v>
      </c>
      <c r="M4" s="1" t="s">
        <v>143</v>
      </c>
      <c r="N4" s="1">
        <v>46732921</v>
      </c>
      <c r="O4" s="9" t="s">
        <v>140</v>
      </c>
      <c r="P4" s="9" t="s">
        <v>141</v>
      </c>
      <c r="R4" s="1" t="e">
        <f>REPLACE(E4,SEARCH(L4,E4,1),LEN(L4),M4)</f>
        <v>#VALUE!</v>
      </c>
    </row>
    <row r="5" spans="1:18">
      <c r="A5" s="8" t="s">
        <v>7</v>
      </c>
      <c r="B5" s="7" t="s">
        <v>24</v>
      </c>
      <c r="D5" s="75"/>
      <c r="E5" s="76"/>
      <c r="F5" s="1" t="str">
        <f>IFERROR(REPLACE(E5,SEARCH("u00d1",E5,1),5,IF(MID(E5,SEARCH("u00d1",E5,1),5)="u00d1","Ñ","")),"")&amp;IFERROR(REPLACE(E5,SEARCH("u00c9",E5,1),5,IF(MID(E5,SEARCH("u00c9",E5,1),5)="u00c9","É","")),"")&amp;IFERROR(REPLACE(E5,SEARCH("u00da",E5,1),5,IF(MID(E5,SEARCH("u00da",E5,1),5)="u00da","Ú","")),"")</f>
        <v/>
      </c>
      <c r="H5" s="72" t="str">
        <f>IFERROR(REPLACE(E5,SEARCH("u00d1",E5,1),5,IF(MID(E5,SEARCH("u00d1",E5,1),5)="u00d1","Ñ","")),"")</f>
        <v/>
      </c>
      <c r="I5" s="72" t="str">
        <f>+IFERROR(REPLACE(E5,SEARCH("u00c9",E5,1),5,IF(MID(E5,SEARCH("u00c9",E5,1),5)="u00c9","É","")),"")</f>
        <v/>
      </c>
      <c r="J5" s="72" t="str">
        <f>+IFERROR(REPLACE(E5,SEARCH("u00da",E5,1),5,IF(MID(E5,SEARCH("u00da",E5,1),5)="u00da","Ú","")),"")</f>
        <v/>
      </c>
      <c r="K5" s="72" t="str">
        <f>IFERROR(REPLACE(E3,SEARCH("u00d1",E3,1),5,IF(MID(E3,SEARCH("u00d1",E3,1),5)="u00d1","Ñ","")),"")</f>
        <v/>
      </c>
      <c r="L5" s="9" t="s">
        <v>147</v>
      </c>
      <c r="M5" s="1" t="s">
        <v>144</v>
      </c>
      <c r="R5" s="1" t="e">
        <f>REPLACE(E5,SEARCH(L5,E5,1),LEN(L5),M5)</f>
        <v>#VALUE!</v>
      </c>
    </row>
    <row r="6" spans="1:18">
      <c r="A6" s="8" t="s">
        <v>8</v>
      </c>
      <c r="B6" s="7" t="s">
        <v>24</v>
      </c>
      <c r="D6" s="75"/>
      <c r="E6" s="76"/>
      <c r="F6" s="1" t="str">
        <f t="shared" ref="F6:F8" si="0">IFERROR(REPLACE(E6,SEARCH("u00d1",E6,1),5,IF(MID(E6,SEARCH("u00d1",E6,1),5)="u00d1","Ñ","")),"")&amp;IFERROR(REPLACE(E6,SEARCH("u00c9",E6,1),5,IF(MID(E6,SEARCH("u00c9",E6,1),5)="u00c9","É","")),"")&amp;IFERROR(REPLACE(E6,SEARCH("u00da",E6,1),5,IF(MID(E6,SEARCH("u00da",E6,1),5)="u00da","Ú","")),"")</f>
        <v/>
      </c>
      <c r="H6" s="72" t="str">
        <f>IFERROR(REPLACE(E6,SEARCH("u00d1",E6,1),5,IF(MID(E6,SEARCH("u00d1",E6,1),5)="u00d1","Ñ","")),"")</f>
        <v/>
      </c>
      <c r="I6" s="72" t="str">
        <f>+IFERROR(REPLACE(E6,SEARCH("u00c9",E6,1),5,IF(MID(E6,SEARCH("u00c9",E6,1),5)="u00c9","É","")),"")</f>
        <v/>
      </c>
      <c r="J6" s="72" t="str">
        <f>+IFERROR(REPLACE(E6,SEARCH("u00da",E6,1),5,IF(MID(E6,SEARCH("u00da",E6,1),5)="u00da","Ú","")),"")</f>
        <v/>
      </c>
      <c r="K6" s="72" t="str">
        <f>IFERROR(REPLACE(E4,SEARCH("u00da",E4,1),5,IF(MID(E4,SEARCH("u00da",E4,1),5)="u00da","Ú","")),"")</f>
        <v/>
      </c>
      <c r="L6" s="9" t="s">
        <v>146</v>
      </c>
      <c r="M6" s="1" t="s">
        <v>145</v>
      </c>
      <c r="N6" s="1" t="s">
        <v>139</v>
      </c>
      <c r="O6" s="9" t="s">
        <v>142</v>
      </c>
      <c r="R6" s="1" t="e">
        <f>REPLACE(E6,SEARCH(L6,E6,1),LEN(L6),M6)</f>
        <v>#VALUE!</v>
      </c>
    </row>
    <row r="7" spans="1:18">
      <c r="A7" s="8" t="s">
        <v>9</v>
      </c>
      <c r="B7" s="7" t="s">
        <v>2</v>
      </c>
      <c r="D7" s="75"/>
      <c r="E7" s="76"/>
      <c r="F7" s="1" t="str">
        <f t="shared" si="0"/>
        <v/>
      </c>
    </row>
    <row r="8" spans="1:18">
      <c r="A8" s="8" t="s">
        <v>10</v>
      </c>
      <c r="B8" s="7" t="s">
        <v>2</v>
      </c>
      <c r="D8" s="75"/>
      <c r="E8" s="76"/>
      <c r="F8" s="1" t="str">
        <f t="shared" si="0"/>
        <v/>
      </c>
      <c r="J8" s="72" t="str">
        <f>IFERROR(REPLACE(E6,SEARCH("u00d1",E6,1),5,IF(MID(E6,SEARCH("u00d1",E6,1),5)="u00d1","Ñ","")),"")</f>
        <v/>
      </c>
    </row>
    <row r="9" spans="1:18">
      <c r="A9" s="8" t="s">
        <v>11</v>
      </c>
      <c r="B9" s="7" t="s">
        <v>2</v>
      </c>
    </row>
    <row r="10" spans="1:18">
      <c r="A10" s="8" t="s">
        <v>12</v>
      </c>
      <c r="B10" s="7" t="s">
        <v>24</v>
      </c>
    </row>
    <row r="11" spans="1:18">
      <c r="A11" s="8" t="s">
        <v>13</v>
      </c>
      <c r="B11" s="7" t="s">
        <v>24</v>
      </c>
    </row>
    <row r="12" spans="1:18">
      <c r="A12" s="8" t="s">
        <v>14</v>
      </c>
      <c r="B12" s="7" t="s">
        <v>24</v>
      </c>
    </row>
    <row r="13" spans="1:18">
      <c r="A13" s="8" t="s">
        <v>15</v>
      </c>
      <c r="B13" s="7" t="s">
        <v>24</v>
      </c>
      <c r="E13" s="63"/>
    </row>
    <row r="14" spans="1:18">
      <c r="A14" s="8" t="s">
        <v>16</v>
      </c>
      <c r="B14" s="7" t="s">
        <v>24</v>
      </c>
      <c r="E14" s="63"/>
    </row>
    <row r="15" spans="1:18">
      <c r="A15" s="8" t="s">
        <v>17</v>
      </c>
      <c r="B15" s="7" t="s">
        <v>24</v>
      </c>
    </row>
    <row r="16" spans="1:18">
      <c r="A16" s="8" t="s">
        <v>18</v>
      </c>
      <c r="B16" s="7" t="s">
        <v>24</v>
      </c>
    </row>
    <row r="17" spans="1:2">
      <c r="A17" s="8" t="s">
        <v>19</v>
      </c>
      <c r="B17" s="7" t="s">
        <v>24</v>
      </c>
    </row>
    <row r="18" spans="1:2">
      <c r="A18" s="8" t="s">
        <v>20</v>
      </c>
      <c r="B18" s="7" t="s">
        <v>24</v>
      </c>
    </row>
    <row r="19" spans="1:2">
      <c r="A19" s="8" t="s">
        <v>21</v>
      </c>
      <c r="B19" s="7" t="s">
        <v>24</v>
      </c>
    </row>
    <row r="20" spans="1:2">
      <c r="A20" s="8" t="s">
        <v>22</v>
      </c>
      <c r="B20" s="7" t="s">
        <v>2</v>
      </c>
    </row>
    <row r="21" spans="1:2">
      <c r="A21" s="8" t="s">
        <v>23</v>
      </c>
      <c r="B21" s="7" t="s">
        <v>24</v>
      </c>
    </row>
    <row r="22" spans="1:2">
      <c r="A22"/>
      <c r="B22"/>
    </row>
    <row r="23" spans="1:2">
      <c r="A23" s="4"/>
    </row>
    <row r="25" spans="1:2">
      <c r="A25" s="4"/>
    </row>
  </sheetData>
  <mergeCells count="1">
    <mergeCell ref="D1:E1"/>
  </mergeCells>
  <dataValidations xWindow="530" yWindow="415" count="3">
    <dataValidation allowBlank="1" showErrorMessage="1" sqref="E2"/>
    <dataValidation type="list" allowBlank="1" showInputMessage="1" showErrorMessage="1" sqref="B2:B21">
      <formula1>"SI,NO"</formula1>
    </dataValidation>
    <dataValidation type="list" allowBlank="1" showInputMessage="1" showErrorMessage="1" promptTitle="TutorialesExcel" prompt="Debe tener la casilla B2 en SI" sqref="B20:B21">
      <formula1>"SI,NO"</formula1>
    </dataValidation>
  </dataValidations>
  <pageMargins left="0.7" right="0.7" top="0.75" bottom="0.75" header="0.3" footer="0.3"/>
  <pageSetup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las">
    <tabColor theme="8" tint="-0.249977111117893"/>
  </sheetPr>
  <dimension ref="A1:N21"/>
  <sheetViews>
    <sheetView showGridLines="0" workbookViewId="0">
      <selection activeCell="C20" sqref="C20"/>
    </sheetView>
  </sheetViews>
  <sheetFormatPr baseColWidth="10" defaultRowHeight="15"/>
  <cols>
    <col min="1" max="1" width="36.7109375" customWidth="1"/>
    <col min="2" max="2" width="13.42578125" customWidth="1"/>
    <col min="3" max="3" width="25.7109375" customWidth="1"/>
    <col min="4" max="4" width="3.7109375" customWidth="1"/>
    <col min="5" max="5" width="7.5703125" customWidth="1"/>
    <col min="6" max="6" width="19.7109375" bestFit="1" customWidth="1"/>
    <col min="7" max="7" width="16.5703125" bestFit="1" customWidth="1"/>
    <col min="8" max="8" width="10.7109375" bestFit="1" customWidth="1"/>
    <col min="9" max="9" width="3.140625" customWidth="1"/>
    <col min="10" max="10" width="24.42578125" bestFit="1" customWidth="1"/>
    <col min="11" max="11" width="1.5703125" customWidth="1"/>
    <col min="12" max="12" width="10" bestFit="1" customWidth="1"/>
    <col min="13" max="13" width="11.7109375" bestFit="1" customWidth="1"/>
    <col min="14" max="14" width="8.5703125" customWidth="1"/>
  </cols>
  <sheetData>
    <row r="1" spans="1:14" ht="23.25" customHeight="1">
      <c r="A1" t="s">
        <v>35</v>
      </c>
    </row>
    <row r="2" spans="1:14">
      <c r="A2" t="s">
        <v>126</v>
      </c>
      <c r="E2" t="s">
        <v>37</v>
      </c>
      <c r="J2" t="s">
        <v>38</v>
      </c>
      <c r="L2" t="s">
        <v>36</v>
      </c>
    </row>
    <row r="3" spans="1:14">
      <c r="A3" s="67" t="s">
        <v>125</v>
      </c>
      <c r="B3" s="67" t="s">
        <v>58</v>
      </c>
      <c r="C3" s="67" t="s">
        <v>127</v>
      </c>
      <c r="E3" s="30" t="s">
        <v>40</v>
      </c>
      <c r="F3" s="66" t="s">
        <v>43</v>
      </c>
      <c r="G3" s="66" t="s">
        <v>44</v>
      </c>
      <c r="H3" s="66" t="s">
        <v>45</v>
      </c>
      <c r="J3" t="s">
        <v>46</v>
      </c>
      <c r="L3" s="68" t="s">
        <v>40</v>
      </c>
      <c r="M3" s="69" t="s">
        <v>41</v>
      </c>
      <c r="N3" s="68" t="s">
        <v>42</v>
      </c>
    </row>
    <row r="4" spans="1:14">
      <c r="A4" s="70" t="s">
        <v>26</v>
      </c>
      <c r="B4" s="70" t="s">
        <v>129</v>
      </c>
      <c r="C4" s="71"/>
      <c r="E4" s="65" t="str">
        <f>TEXT(IF(F4="","",ROW(E3)-2),"0#")</f>
        <v>01</v>
      </c>
      <c r="F4" s="66" t="s">
        <v>137</v>
      </c>
      <c r="G4" s="66" t="s">
        <v>138</v>
      </c>
      <c r="H4" s="66" t="s">
        <v>50</v>
      </c>
      <c r="J4" s="66" t="s">
        <v>51</v>
      </c>
      <c r="L4" s="68">
        <v>1</v>
      </c>
      <c r="M4" s="69" t="s">
        <v>49</v>
      </c>
      <c r="N4" s="68">
        <v>1</v>
      </c>
    </row>
    <row r="5" spans="1:14">
      <c r="A5" s="41"/>
      <c r="B5" s="41"/>
      <c r="E5" s="65" t="str">
        <f t="shared" ref="E5:E15" si="0">TEXT(IF(F5="","",ROW(E4)-2),"0#")</f>
        <v>02</v>
      </c>
      <c r="F5" s="66" t="s">
        <v>55</v>
      </c>
      <c r="G5" s="66" t="s">
        <v>56</v>
      </c>
      <c r="H5" s="66" t="s">
        <v>50</v>
      </c>
      <c r="J5" s="66" t="s">
        <v>57</v>
      </c>
      <c r="L5" s="68">
        <v>2</v>
      </c>
      <c r="M5" s="69" t="s">
        <v>54</v>
      </c>
      <c r="N5" s="68">
        <v>2</v>
      </c>
    </row>
    <row r="6" spans="1:14">
      <c r="A6" t="s">
        <v>128</v>
      </c>
      <c r="C6" t="s">
        <v>39</v>
      </c>
      <c r="E6" s="65" t="str">
        <f t="shared" si="0"/>
        <v>03</v>
      </c>
      <c r="F6" s="66" t="s">
        <v>61</v>
      </c>
      <c r="G6" s="66" t="s">
        <v>131</v>
      </c>
      <c r="H6" s="66" t="s">
        <v>50</v>
      </c>
      <c r="J6" s="66" t="s">
        <v>62</v>
      </c>
      <c r="L6" s="68">
        <v>3</v>
      </c>
      <c r="M6" s="69" t="s">
        <v>60</v>
      </c>
      <c r="N6" s="68">
        <v>3</v>
      </c>
    </row>
    <row r="7" spans="1:14">
      <c r="A7" s="45" t="str">
        <f>IF(E4="","",E4&amp;"  "&amp;F4&amp;" - "&amp;G4&amp;" ")</f>
        <v xml:space="preserve">01  CAJA - EFECTIVO </v>
      </c>
      <c r="C7" s="67" t="s">
        <v>47</v>
      </c>
      <c r="E7" s="65" t="str">
        <f t="shared" si="0"/>
        <v>04</v>
      </c>
      <c r="F7" s="66" t="s">
        <v>65</v>
      </c>
      <c r="G7" s="66" t="s">
        <v>132</v>
      </c>
      <c r="H7" s="66" t="s">
        <v>50</v>
      </c>
      <c r="J7" s="66" t="s">
        <v>66</v>
      </c>
      <c r="L7" s="68">
        <v>4</v>
      </c>
      <c r="M7" s="69" t="s">
        <v>64</v>
      </c>
      <c r="N7" s="68">
        <v>4</v>
      </c>
    </row>
    <row r="8" spans="1:14">
      <c r="A8" s="45" t="str">
        <f>IF(E5="","",E5&amp;"  "&amp;F5&amp;" - "&amp;G5&amp;" ")</f>
        <v xml:space="preserve">02  BCP - 305-005646466-45 </v>
      </c>
      <c r="C8" s="67" t="s">
        <v>52</v>
      </c>
      <c r="E8" s="65" t="str">
        <f t="shared" si="0"/>
        <v>05</v>
      </c>
      <c r="F8" s="66" t="s">
        <v>133</v>
      </c>
      <c r="G8" s="66" t="s">
        <v>134</v>
      </c>
      <c r="H8" s="66" t="s">
        <v>50</v>
      </c>
      <c r="J8" s="66" t="s">
        <v>69</v>
      </c>
      <c r="L8" s="68">
        <v>5</v>
      </c>
      <c r="M8" s="69" t="s">
        <v>68</v>
      </c>
      <c r="N8" s="68">
        <v>5</v>
      </c>
    </row>
    <row r="9" spans="1:14">
      <c r="A9" s="45" t="str">
        <f t="shared" ref="A9:A18" si="1">IF(E6="","",E6&amp;"  "&amp;F6&amp;" - "&amp;G6&amp;" ")</f>
        <v xml:space="preserve">03  BBVA - 0011-2646660-011 </v>
      </c>
      <c r="C9" s="67" t="s">
        <v>58</v>
      </c>
      <c r="E9" s="65" t="str">
        <f t="shared" si="0"/>
        <v>06</v>
      </c>
      <c r="F9" s="66" t="s">
        <v>135</v>
      </c>
      <c r="G9" s="66" t="s">
        <v>136</v>
      </c>
      <c r="H9" s="66"/>
      <c r="J9" s="66" t="s">
        <v>72</v>
      </c>
      <c r="L9" s="68">
        <v>6</v>
      </c>
      <c r="M9" s="69" t="s">
        <v>71</v>
      </c>
      <c r="N9" s="68">
        <v>6</v>
      </c>
    </row>
    <row r="10" spans="1:14">
      <c r="A10" s="45" t="str">
        <f t="shared" si="1"/>
        <v xml:space="preserve">04  INTERBANK - 507-00244660-55 </v>
      </c>
      <c r="C10" s="67" t="s">
        <v>63</v>
      </c>
      <c r="E10" s="65" t="str">
        <f t="shared" si="0"/>
        <v/>
      </c>
      <c r="F10" s="66"/>
      <c r="G10" s="66"/>
      <c r="H10" s="66"/>
      <c r="J10" s="66" t="s">
        <v>74</v>
      </c>
      <c r="L10" s="68">
        <v>7</v>
      </c>
      <c r="M10" s="69" t="s">
        <v>73</v>
      </c>
      <c r="N10" s="68">
        <v>7</v>
      </c>
    </row>
    <row r="11" spans="1:14">
      <c r="A11" s="45" t="str">
        <f t="shared" si="1"/>
        <v xml:space="preserve">05  BANCO NACION - 240-24466 </v>
      </c>
      <c r="C11" s="67" t="s">
        <v>67</v>
      </c>
      <c r="E11" s="65" t="str">
        <f t="shared" si="0"/>
        <v/>
      </c>
      <c r="F11" s="66"/>
      <c r="G11" s="66"/>
      <c r="H11" s="66"/>
      <c r="J11" s="66"/>
      <c r="L11" s="68">
        <v>8</v>
      </c>
      <c r="M11" s="69" t="s">
        <v>75</v>
      </c>
      <c r="N11" s="68">
        <v>8</v>
      </c>
    </row>
    <row r="12" spans="1:14">
      <c r="A12" s="45" t="str">
        <f t="shared" si="1"/>
        <v xml:space="preserve">06  SCOTIABANK - 205-2554466 </v>
      </c>
      <c r="C12" s="67" t="s">
        <v>70</v>
      </c>
      <c r="E12" s="65" t="str">
        <f t="shared" si="0"/>
        <v/>
      </c>
      <c r="F12" s="66"/>
      <c r="G12" s="66"/>
      <c r="H12" s="66"/>
      <c r="J12" s="66"/>
      <c r="L12" s="68">
        <v>9</v>
      </c>
      <c r="M12" s="69" t="s">
        <v>76</v>
      </c>
      <c r="N12" s="68">
        <v>9</v>
      </c>
    </row>
    <row r="13" spans="1:14">
      <c r="A13" s="45" t="str">
        <f t="shared" si="1"/>
        <v/>
      </c>
      <c r="E13" s="65" t="str">
        <f t="shared" si="0"/>
        <v/>
      </c>
      <c r="F13" s="66"/>
      <c r="G13" s="66"/>
      <c r="H13" s="66"/>
      <c r="J13" s="66"/>
      <c r="L13" s="68">
        <v>10</v>
      </c>
      <c r="M13" s="69" t="s">
        <v>77</v>
      </c>
      <c r="N13" s="68">
        <v>10</v>
      </c>
    </row>
    <row r="14" spans="1:14">
      <c r="A14" s="45" t="str">
        <f t="shared" si="1"/>
        <v/>
      </c>
      <c r="E14" s="65" t="str">
        <f t="shared" si="0"/>
        <v/>
      </c>
      <c r="F14" s="66"/>
      <c r="G14" s="66"/>
      <c r="H14" s="66"/>
      <c r="J14" s="66"/>
      <c r="L14" s="68">
        <v>11</v>
      </c>
      <c r="M14" s="69" t="s">
        <v>78</v>
      </c>
      <c r="N14" s="68">
        <v>11</v>
      </c>
    </row>
    <row r="15" spans="1:14">
      <c r="A15" s="45" t="str">
        <f t="shared" si="1"/>
        <v/>
      </c>
      <c r="C15" s="67" t="s">
        <v>48</v>
      </c>
      <c r="E15" s="65" t="str">
        <f t="shared" si="0"/>
        <v/>
      </c>
      <c r="F15" s="66"/>
      <c r="G15" s="66"/>
      <c r="H15" s="66"/>
      <c r="J15" s="66"/>
      <c r="L15" s="68">
        <v>12</v>
      </c>
      <c r="M15" s="69" t="s">
        <v>79</v>
      </c>
      <c r="N15" s="68">
        <v>12</v>
      </c>
    </row>
    <row r="16" spans="1:14">
      <c r="A16" s="45" t="str">
        <f t="shared" si="1"/>
        <v/>
      </c>
      <c r="C16" s="85" t="s">
        <v>53</v>
      </c>
    </row>
    <row r="17" spans="1:3">
      <c r="A17" s="45" t="str">
        <f t="shared" si="1"/>
        <v/>
      </c>
      <c r="C17" s="85" t="s">
        <v>59</v>
      </c>
    </row>
    <row r="18" spans="1:3">
      <c r="A18" s="45" t="str">
        <f t="shared" si="1"/>
        <v/>
      </c>
      <c r="C18" s="85"/>
    </row>
    <row r="19" spans="1:3">
      <c r="C19" s="85"/>
    </row>
    <row r="20" spans="1:3">
      <c r="A20" t="s">
        <v>151</v>
      </c>
      <c r="C20" s="85"/>
    </row>
    <row r="21" spans="1:3">
      <c r="A21" s="50">
        <v>44727</v>
      </c>
    </row>
  </sheetData>
  <sheetProtection algorithmName="SHA-512" hashValue="LcpkP63rX750FrTOb5n1LPmcI62xv4rWhVxMZFDoL1Ms8EeXOWQ8x2TEzxXpFNAGIZHQLFewcXDZ34Y+SRbD+w==" saltValue="j9UhhYgsRPJirChl85rD/Q==" spinCount="100000" sheet="1" objects="1" scenarios="1" selectLockedCells="1"/>
  <pageMargins left="0.7" right="0.7" top="0.75" bottom="0.75" header="0.3" footer="0.3"/>
  <pageSetup paperSize="9" orientation="landscape" r:id="rId1"/>
  <drawing r:id="rId2"/>
  <tableParts count="8">
    <tablePart r:id="rId3"/>
    <tablePart r:id="rId4"/>
    <tablePart r:id="rId5"/>
    <tablePart r:id="rId6"/>
    <tablePart r:id="rId7"/>
    <tablePart r:id="rId8"/>
    <tablePart r:id="rId9"/>
    <tablePart r:id="rId10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Inicio">
    <tabColor rgb="FF00B050"/>
  </sheetPr>
  <dimension ref="A1:V51"/>
  <sheetViews>
    <sheetView showGridLines="0" showRowColHeaders="0" tabSelected="1" zoomScaleNormal="100" workbookViewId="0">
      <pane ySplit="30" topLeftCell="A31" activePane="bottomLeft" state="frozen"/>
      <selection pane="bottomLeft" activeCell="C5" sqref="C5:D5"/>
    </sheetView>
  </sheetViews>
  <sheetFormatPr baseColWidth="10" defaultColWidth="0" defaultRowHeight="15" customHeight="1" zeroHeight="1"/>
  <cols>
    <col min="1" max="1" width="8.5703125" customWidth="1"/>
    <col min="2" max="2" width="18.42578125" customWidth="1"/>
    <col min="3" max="3" width="12.85546875" customWidth="1"/>
    <col min="4" max="4" width="14.140625" customWidth="1"/>
    <col min="5" max="5" width="17.42578125" customWidth="1"/>
    <col min="6" max="7" width="16.28515625" customWidth="1"/>
    <col min="8" max="18" width="11.42578125" hidden="1" customWidth="1"/>
    <col min="19" max="22" width="6.7109375" hidden="1" customWidth="1"/>
    <col min="23" max="16384" width="11.42578125" hidden="1"/>
  </cols>
  <sheetData>
    <row r="1" spans="1:7" ht="6.75" customHeight="1">
      <c r="A1" s="10"/>
      <c r="B1" s="90"/>
      <c r="C1" s="90"/>
      <c r="D1" s="90"/>
      <c r="E1" s="10"/>
      <c r="F1" s="10"/>
      <c r="G1" s="10"/>
    </row>
    <row r="2" spans="1:7">
      <c r="A2" s="10"/>
      <c r="B2" s="91" t="str">
        <f>+Tablas!A4</f>
        <v>REYES ASESORES E INVERSIONES E.I.R.L.</v>
      </c>
      <c r="C2" s="92"/>
      <c r="D2" s="92"/>
      <c r="E2" s="10"/>
      <c r="F2" s="10"/>
      <c r="G2" s="10"/>
    </row>
    <row r="3" spans="1:7" s="10" customFormat="1" ht="15.75" thickBot="1">
      <c r="B3" s="92" t="str">
        <f>"RUC: "&amp;Tablas!B4</f>
        <v>RUC: 20602988156</v>
      </c>
      <c r="C3" s="92"/>
      <c r="D3" s="92"/>
    </row>
    <row r="4" spans="1:7" s="10" customFormat="1" ht="17.25" thickTop="1" thickBot="1">
      <c r="B4" s="93" t="s">
        <v>27</v>
      </c>
      <c r="C4" s="93"/>
      <c r="D4" s="93"/>
    </row>
    <row r="5" spans="1:7" s="10" customFormat="1" ht="16.5" thickTop="1" thickBot="1">
      <c r="B5" s="11" t="s">
        <v>28</v>
      </c>
      <c r="C5" s="94" t="s">
        <v>153</v>
      </c>
      <c r="D5" s="94"/>
    </row>
    <row r="6" spans="1:7" s="10" customFormat="1" ht="17.25" thickTop="1" thickBot="1">
      <c r="B6" s="12" t="s">
        <v>29</v>
      </c>
      <c r="C6" s="13"/>
      <c r="D6" s="14">
        <f>D12+D9-D10</f>
        <v>0</v>
      </c>
    </row>
    <row r="7" spans="1:7" s="10" customFormat="1" ht="17.25" thickTop="1" thickBot="1">
      <c r="B7" s="12" t="s">
        <v>30</v>
      </c>
      <c r="C7" s="15"/>
      <c r="D7" s="16">
        <f>IF(C7="",0,C7-D6)</f>
        <v>0</v>
      </c>
      <c r="F7" s="87" t="str">
        <f>IF(C7="","INGRESAR EL EFECTIVO REAL:",IF(D7&lt;0,"FALTANTE EN CAJA:",IF(D7&gt;0,"SOBRANTE EN CAJA:","ARQUEO DE CAJA CORRECTO:")))</f>
        <v>INGRESAR EL EFECTIVO REAL:</v>
      </c>
      <c r="G7" s="87"/>
    </row>
    <row r="8" spans="1:7" s="10" customFormat="1" ht="5.25" customHeight="1" thickTop="1" thickBot="1">
      <c r="B8" s="17"/>
      <c r="C8" s="18"/>
      <c r="D8" s="17"/>
    </row>
    <row r="9" spans="1:7" s="10" customFormat="1" ht="17.25" thickTop="1" thickBot="1">
      <c r="B9" s="88" t="s">
        <v>31</v>
      </c>
      <c r="C9" s="19" t="s">
        <v>32</v>
      </c>
      <c r="D9" s="20">
        <f>SUMIFS(T_BD[INGRESOS],T_BD[CAJA/BANCOS],Inicio!$C$5,T_BD[FECHA DE REGISTRO],Inicio!$C$6)</f>
        <v>0</v>
      </c>
    </row>
    <row r="10" spans="1:7" s="10" customFormat="1" ht="16.5" thickBot="1">
      <c r="B10" s="89"/>
      <c r="C10" s="21" t="s">
        <v>33</v>
      </c>
      <c r="D10" s="22">
        <f>SUMIFS(T_BD[EGRESOS],T_BD[CAJA/BANCOS],Inicio!$C$5,T_BD[FECHA DE REGISTRO],Inicio!$C$6)</f>
        <v>0</v>
      </c>
      <c r="E10" s="23"/>
    </row>
    <row r="11" spans="1:7" s="10" customFormat="1" ht="5.25" customHeight="1" thickTop="1" thickBot="1">
      <c r="B11" s="17"/>
      <c r="C11" s="18"/>
      <c r="D11" s="17"/>
    </row>
    <row r="12" spans="1:7" s="10" customFormat="1" ht="17.25" thickTop="1" thickBot="1">
      <c r="B12" s="24" t="s">
        <v>34</v>
      </c>
      <c r="C12" s="25" t="str">
        <f>IF(C6="","",C6-1)</f>
        <v/>
      </c>
      <c r="D12" s="14">
        <f>SUMIFS(T_BD[INGRESOS],T_BD[CAJA/BANCOS],Inicio!$C$5,T_BD[FECHA DE REGISTRO],"&lt;="&amp;Inicio!$C$12)-SUMIFS(T_BD[EGRESOS],T_BD[CAJA/BANCOS],Inicio!$C$5,T_BD[FECHA DE REGISTRO],"&lt;="&amp;Inicio!$C$12)</f>
        <v>0</v>
      </c>
    </row>
    <row r="13" spans="1:7" s="10" customFormat="1" ht="15.75" thickTop="1">
      <c r="D13" s="26"/>
    </row>
    <row r="14" spans="1:7" s="10" customFormat="1"/>
    <row r="15" spans="1:7" s="10" customFormat="1"/>
    <row r="16" spans="1:7" s="10" customFormat="1"/>
    <row r="17" spans="2:7" s="10" customFormat="1"/>
    <row r="18" spans="2:7" s="10" customFormat="1"/>
    <row r="19" spans="2:7" s="10" customFormat="1"/>
    <row r="20" spans="2:7" s="10" customFormat="1"/>
    <row r="21" spans="2:7" s="10" customFormat="1"/>
    <row r="22" spans="2:7" s="10" customFormat="1">
      <c r="G22" s="27"/>
    </row>
    <row r="23" spans="2:7" s="10" customFormat="1"/>
    <row r="24" spans="2:7" s="10" customFormat="1">
      <c r="B24" s="64"/>
    </row>
    <row r="25" spans="2:7" s="10" customFormat="1">
      <c r="B25" s="64"/>
    </row>
    <row r="26" spans="2:7" s="10" customFormat="1"/>
    <row r="27" spans="2:7" s="10" customFormat="1"/>
    <row r="28" spans="2:7" s="10" customFormat="1"/>
    <row r="29" spans="2:7" s="10" customFormat="1"/>
    <row r="30" spans="2:7" s="10" customFormat="1"/>
    <row r="33" hidden="1"/>
    <row r="37" hidden="1"/>
    <row r="50" spans="2:2" ht="15" hidden="1" customHeight="1">
      <c r="B50" t="s">
        <v>26</v>
      </c>
    </row>
    <row r="51" spans="2:2" ht="15" hidden="1" customHeight="1">
      <c r="B51" t="s">
        <v>129</v>
      </c>
    </row>
  </sheetData>
  <sheetProtection algorithmName="SHA-512" hashValue="7vIfST7FDl9W2va/yCdwyJzmiEoWRs+xU5efmbPznQZFcvn/5ILIQe6nF1C1ZxJXwUadRxpz7/aJnKT7ZNwqYg==" saltValue="L5JNaOfrIp26wnBUMjD8ZQ==" spinCount="100000" sheet="1" objects="1" scenarios="1" selectLockedCells="1"/>
  <mergeCells count="7">
    <mergeCell ref="F7:G7"/>
    <mergeCell ref="B9:B10"/>
    <mergeCell ref="B1:D1"/>
    <mergeCell ref="B2:D2"/>
    <mergeCell ref="B3:D3"/>
    <mergeCell ref="B4:D4"/>
    <mergeCell ref="C5:D5"/>
  </mergeCells>
  <conditionalFormatting sqref="D6">
    <cfRule type="cellIs" dxfId="2" priority="3" operator="lessThan">
      <formula>0</formula>
    </cfRule>
  </conditionalFormatting>
  <conditionalFormatting sqref="D7">
    <cfRule type="cellIs" dxfId="1" priority="1" operator="greaterThan">
      <formula>0</formula>
    </cfRule>
    <cfRule type="cellIs" dxfId="0" priority="2" operator="lessThan">
      <formula>0</formula>
    </cfRule>
  </conditionalFormatting>
  <dataValidations count="1">
    <dataValidation type="list" allowBlank="1" showInputMessage="1" showErrorMessage="1" sqref="C5:D5">
      <formula1>Caja_Bancos</formula1>
    </dataValidation>
  </dataValidations>
  <pageMargins left="0.7" right="0.7" top="0.75" bottom="0.75" header="0.3" footer="0.3"/>
  <pageSetup paperSize="9" orientation="landscape" horizontalDpi="0" verticalDpi="0" r:id="rId1"/>
  <drawing r:id="rId2"/>
  <legacyDrawing r:id="rId3"/>
  <controls>
    <mc:AlternateContent xmlns:mc="http://schemas.openxmlformats.org/markup-compatibility/2006">
      <mc:Choice Requires="x14">
        <control shapeId="2053" r:id="rId4" name="CB_FechaContable">
          <controlPr defaultSize="0" autoLine="0" r:id="rId5">
            <anchor moveWithCells="1">
              <from>
                <xdr:col>2</xdr:col>
                <xdr:colOff>361950</xdr:colOff>
                <xdr:row>15</xdr:row>
                <xdr:rowOff>47625</xdr:rowOff>
              </from>
              <to>
                <xdr:col>3</xdr:col>
                <xdr:colOff>895350</xdr:colOff>
                <xdr:row>17</xdr:row>
                <xdr:rowOff>180975</xdr:rowOff>
              </to>
            </anchor>
          </controlPr>
        </control>
      </mc:Choice>
      <mc:Fallback>
        <control shapeId="2053" r:id="rId4" name="CB_FechaContable"/>
      </mc:Fallback>
    </mc:AlternateContent>
    <mc:AlternateContent xmlns:mc="http://schemas.openxmlformats.org/markup-compatibility/2006">
      <mc:Choice Requires="x14">
        <control shapeId="2051" r:id="rId6" name="BRegistroAnexo">
          <controlPr defaultSize="0" autoLine="0" r:id="rId7">
            <anchor moveWithCells="1">
              <from>
                <xdr:col>0</xdr:col>
                <xdr:colOff>561975</xdr:colOff>
                <xdr:row>15</xdr:row>
                <xdr:rowOff>47625</xdr:rowOff>
              </from>
              <to>
                <xdr:col>2</xdr:col>
                <xdr:colOff>152400</xdr:colOff>
                <xdr:row>17</xdr:row>
                <xdr:rowOff>180975</xdr:rowOff>
              </to>
            </anchor>
          </controlPr>
        </control>
      </mc:Choice>
      <mc:Fallback>
        <control shapeId="2051" r:id="rId6" name="BRegistroAnexo"/>
      </mc:Fallback>
    </mc:AlternateContent>
    <mc:AlternateContent xmlns:mc="http://schemas.openxmlformats.org/markup-compatibility/2006">
      <mc:Choice Requires="x14">
        <control shapeId="2050" r:id="rId8" name="BEgresos">
          <controlPr defaultSize="0" autoLine="0" r:id="rId9">
            <anchor moveWithCells="1">
              <from>
                <xdr:col>2</xdr:col>
                <xdr:colOff>361950</xdr:colOff>
                <xdr:row>12</xdr:row>
                <xdr:rowOff>47625</xdr:rowOff>
              </from>
              <to>
                <xdr:col>3</xdr:col>
                <xdr:colOff>914400</xdr:colOff>
                <xdr:row>14</xdr:row>
                <xdr:rowOff>171450</xdr:rowOff>
              </to>
            </anchor>
          </controlPr>
        </control>
      </mc:Choice>
      <mc:Fallback>
        <control shapeId="2050" r:id="rId8" name="BEgresos"/>
      </mc:Fallback>
    </mc:AlternateContent>
    <mc:AlternateContent xmlns:mc="http://schemas.openxmlformats.org/markup-compatibility/2006">
      <mc:Choice Requires="x14">
        <control shapeId="2049" r:id="rId10" name="BIngresos">
          <controlPr defaultSize="0" autoLine="0" r:id="rId11">
            <anchor moveWithCells="1">
              <from>
                <xdr:col>0</xdr:col>
                <xdr:colOff>561975</xdr:colOff>
                <xdr:row>12</xdr:row>
                <xdr:rowOff>57150</xdr:rowOff>
              </from>
              <to>
                <xdr:col>2</xdr:col>
                <xdr:colOff>171450</xdr:colOff>
                <xdr:row>14</xdr:row>
                <xdr:rowOff>180975</xdr:rowOff>
              </to>
            </anchor>
          </controlPr>
        </control>
      </mc:Choice>
      <mc:Fallback>
        <control shapeId="2049" r:id="rId10" name="BIngresos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nexos">
    <tabColor rgb="FFFFFF00"/>
  </sheetPr>
  <dimension ref="A1:R8"/>
  <sheetViews>
    <sheetView showGridLines="0" workbookViewId="0">
      <pane ySplit="3" topLeftCell="A4" activePane="bottomLeft" state="frozen"/>
      <selection pane="bottomLeft"/>
    </sheetView>
  </sheetViews>
  <sheetFormatPr baseColWidth="10" defaultRowHeight="15"/>
  <cols>
    <col min="1" max="1" width="12.140625" style="28" customWidth="1"/>
    <col min="2" max="2" width="4.85546875" style="28" customWidth="1"/>
    <col min="3" max="3" width="30.42578125" style="28" customWidth="1"/>
    <col min="4" max="4" width="35.42578125" customWidth="1"/>
    <col min="5" max="5" width="10.42578125" customWidth="1"/>
    <col min="7" max="7" width="25.7109375" bestFit="1" customWidth="1"/>
    <col min="8" max="9" width="12.140625" hidden="1" customWidth="1"/>
    <col min="10" max="10" width="16.85546875" hidden="1" customWidth="1"/>
    <col min="11" max="16" width="12.140625" hidden="1" customWidth="1"/>
    <col min="17" max="17" width="10.42578125" customWidth="1"/>
  </cols>
  <sheetData>
    <row r="1" spans="1:18">
      <c r="A1" s="29" t="s">
        <v>98</v>
      </c>
    </row>
    <row r="2" spans="1:18" ht="9.75" customHeight="1"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</row>
    <row r="3" spans="1:18" s="31" customFormat="1">
      <c r="A3" s="41" t="s">
        <v>99</v>
      </c>
      <c r="B3" s="41" t="s">
        <v>100</v>
      </c>
      <c r="C3" s="41" t="s">
        <v>101</v>
      </c>
      <c r="D3" s="41" t="s">
        <v>102</v>
      </c>
      <c r="E3" s="41" t="s">
        <v>103</v>
      </c>
      <c r="F3" s="41" t="s">
        <v>104</v>
      </c>
      <c r="G3" s="41" t="s">
        <v>105</v>
      </c>
      <c r="H3" s="41" t="s">
        <v>106</v>
      </c>
      <c r="I3" s="41" t="s">
        <v>107</v>
      </c>
      <c r="J3" s="31" t="s">
        <v>108</v>
      </c>
      <c r="K3" s="31" t="s">
        <v>109</v>
      </c>
      <c r="L3" s="31" t="s">
        <v>110</v>
      </c>
      <c r="M3" s="31" t="s">
        <v>111</v>
      </c>
      <c r="N3" s="31" t="s">
        <v>112</v>
      </c>
      <c r="O3" s="31" t="s">
        <v>113</v>
      </c>
      <c r="P3" s="31" t="s">
        <v>114</v>
      </c>
      <c r="Q3" s="31" t="s">
        <v>115</v>
      </c>
      <c r="R3" s="31" t="s">
        <v>116</v>
      </c>
    </row>
    <row r="4" spans="1:18" s="31" customFormat="1">
      <c r="A4" s="42"/>
      <c r="B4" s="42"/>
      <c r="C4" s="42"/>
      <c r="D4" s="41"/>
      <c r="E4" s="41"/>
      <c r="F4" s="41"/>
      <c r="G4" s="41"/>
      <c r="H4" s="41"/>
      <c r="I4" s="41"/>
      <c r="J4" s="43"/>
      <c r="Q4" s="78"/>
      <c r="R4" s="44"/>
    </row>
    <row r="5" spans="1:18" s="31" customFormat="1">
      <c r="A5" s="28"/>
      <c r="B5" s="28"/>
      <c r="C5" s="28"/>
      <c r="D5"/>
      <c r="E5"/>
      <c r="F5"/>
      <c r="G5"/>
      <c r="H5"/>
      <c r="I5"/>
      <c r="J5"/>
      <c r="K5"/>
      <c r="L5"/>
      <c r="M5"/>
      <c r="N5"/>
      <c r="O5"/>
      <c r="P5"/>
      <c r="Q5"/>
      <c r="R5"/>
    </row>
    <row r="6" spans="1:18" s="31" customFormat="1">
      <c r="A6" s="28"/>
      <c r="B6" s="28"/>
      <c r="C6" s="28"/>
      <c r="D6"/>
      <c r="E6"/>
      <c r="F6"/>
      <c r="G6"/>
      <c r="H6"/>
      <c r="I6"/>
      <c r="J6"/>
      <c r="K6"/>
      <c r="L6"/>
      <c r="M6"/>
      <c r="N6"/>
      <c r="O6"/>
      <c r="P6"/>
      <c r="Q6"/>
      <c r="R6"/>
    </row>
    <row r="7" spans="1:18" s="31" customFormat="1">
      <c r="A7" s="28"/>
      <c r="B7" s="28"/>
      <c r="C7" s="28"/>
      <c r="D7"/>
      <c r="E7"/>
      <c r="F7"/>
      <c r="G7"/>
      <c r="H7"/>
      <c r="I7"/>
      <c r="J7"/>
      <c r="K7"/>
      <c r="L7"/>
      <c r="M7"/>
      <c r="N7"/>
      <c r="O7"/>
      <c r="P7"/>
      <c r="Q7"/>
      <c r="R7"/>
    </row>
    <row r="8" spans="1:18" s="31" customFormat="1">
      <c r="A8" s="28"/>
      <c r="B8" s="28"/>
      <c r="C8" s="28"/>
      <c r="D8"/>
      <c r="E8"/>
      <c r="F8"/>
      <c r="G8"/>
      <c r="H8"/>
      <c r="I8"/>
      <c r="J8"/>
      <c r="K8"/>
      <c r="L8"/>
      <c r="M8"/>
      <c r="N8"/>
      <c r="O8"/>
      <c r="P8"/>
      <c r="Q8"/>
      <c r="R8"/>
    </row>
  </sheetData>
  <sheetProtection algorithmName="SHA-512" hashValue="8KF8IbBt2KBE2VAXIY0MP1ZXqn5Djliib4KLFwExuE/CigjDWY9I2fcOEm6uXXhM9GABJ5C1oXe3hGWxPbap2w==" saltValue="3dCeF8i70yfWmPY8UHczaQ==" spinCount="100000" sheet="1" objects="1" scenarios="1"/>
  <pageMargins left="0.7" right="0.7" top="0.75" bottom="0.75" header="0.3" footer="0.3"/>
  <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DCaja">
    <tabColor rgb="FF002060"/>
  </sheetPr>
  <dimension ref="A1:N4"/>
  <sheetViews>
    <sheetView showGridLines="0" zoomScaleNormal="100" workbookViewId="0">
      <pane ySplit="3" topLeftCell="A4" activePane="bottomLeft" state="frozen"/>
      <selection pane="bottomLeft" activeCell="G7" sqref="G7"/>
    </sheetView>
  </sheetViews>
  <sheetFormatPr baseColWidth="10" defaultRowHeight="15"/>
  <cols>
    <col min="1" max="1" width="11" customWidth="1"/>
    <col min="2" max="2" width="12.5703125" customWidth="1"/>
    <col min="3" max="3" width="7.7109375" bestFit="1" customWidth="1"/>
    <col min="4" max="4" width="5.140625" bestFit="1" customWidth="1"/>
    <col min="5" max="5" width="20.5703125" customWidth="1"/>
    <col min="6" max="6" width="9.28515625" bestFit="1" customWidth="1"/>
    <col min="7" max="7" width="13.140625" customWidth="1"/>
    <col min="8" max="8" width="30.5703125" customWidth="1"/>
    <col min="9" max="9" width="24" customWidth="1"/>
    <col min="10" max="10" width="10.5703125" customWidth="1"/>
    <col min="11" max="11" width="10.7109375" bestFit="1" customWidth="1"/>
    <col min="12" max="13" width="12.28515625" customWidth="1"/>
  </cols>
  <sheetData>
    <row r="1" spans="1:14" ht="29.25" customHeight="1">
      <c r="A1" t="s">
        <v>80</v>
      </c>
      <c r="L1" s="32" t="s">
        <v>81</v>
      </c>
      <c r="M1" s="33"/>
      <c r="N1" s="34"/>
    </row>
    <row r="2" spans="1:14">
      <c r="A2" s="35" t="s">
        <v>82</v>
      </c>
      <c r="B2" s="95" t="s">
        <v>83</v>
      </c>
      <c r="C2" s="96"/>
      <c r="D2" s="97"/>
      <c r="E2" s="35" t="s">
        <v>84</v>
      </c>
      <c r="F2" s="98" t="s">
        <v>85</v>
      </c>
      <c r="G2" s="98"/>
      <c r="H2" s="35" t="s">
        <v>86</v>
      </c>
      <c r="I2" s="98" t="s">
        <v>87</v>
      </c>
      <c r="J2" s="98"/>
      <c r="K2" s="98"/>
      <c r="L2" s="99" t="s">
        <v>88</v>
      </c>
      <c r="M2" s="99"/>
    </row>
    <row r="3" spans="1:14">
      <c r="A3" s="36" t="s">
        <v>89</v>
      </c>
      <c r="B3" s="37" t="s">
        <v>90</v>
      </c>
      <c r="C3" s="36" t="s">
        <v>91</v>
      </c>
      <c r="D3" s="36" t="s">
        <v>92</v>
      </c>
      <c r="E3" s="36" t="s">
        <v>28</v>
      </c>
      <c r="F3" s="36" t="s">
        <v>93</v>
      </c>
      <c r="G3" s="36" t="s">
        <v>94</v>
      </c>
      <c r="H3" s="36" t="s">
        <v>95</v>
      </c>
      <c r="I3" s="36" t="s">
        <v>96</v>
      </c>
      <c r="J3" s="36" t="s">
        <v>82</v>
      </c>
      <c r="K3" s="38" t="s">
        <v>97</v>
      </c>
      <c r="L3" s="39" t="s">
        <v>32</v>
      </c>
      <c r="M3" s="40" t="s">
        <v>33</v>
      </c>
    </row>
    <row r="4" spans="1:14">
      <c r="A4" s="80"/>
      <c r="B4" s="81"/>
      <c r="C4" s="82"/>
      <c r="D4" s="82"/>
      <c r="E4" s="80"/>
      <c r="F4" s="84"/>
      <c r="G4" s="80"/>
      <c r="H4" s="82"/>
      <c r="I4" s="80"/>
      <c r="J4" s="84"/>
      <c r="K4" s="83"/>
      <c r="L4" s="79"/>
      <c r="M4" s="79"/>
    </row>
  </sheetData>
  <sheetProtection algorithmName="SHA-512" hashValue="p9BlXJz56aQoUs3FZh3w0cbjxuzieWjd16B+3wq3KdP4eA2Vsk6vymTnfYOZH//Kz/WycFxEYKLYy5+9ohxEdA==" saltValue="rk9OIT73lYS5rTfpkGcGpA==" spinCount="100000" sheet="1" objects="1" scenarios="1"/>
  <mergeCells count="4">
    <mergeCell ref="B2:D2"/>
    <mergeCell ref="F2:G2"/>
    <mergeCell ref="I2:K2"/>
    <mergeCell ref="L2:M2"/>
  </mergeCells>
  <pageMargins left="0.7" right="0.7" top="0.75" bottom="0.75" header="0.3" footer="0.3"/>
  <pageSetup paperSize="9" orientation="landscape" horizontalDpi="0" verticalDpi="0" r:id="rId1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Reportes">
    <tabColor theme="7" tint="0.79998168889431442"/>
  </sheetPr>
  <dimension ref="A1:M13"/>
  <sheetViews>
    <sheetView showGridLines="0" zoomScaleNormal="100" zoomScaleSheetLayoutView="100" zoomScalePageLayoutView="85" workbookViewId="0">
      <pane ySplit="4" topLeftCell="A5" activePane="bottomLeft" state="frozen"/>
      <selection pane="bottomLeft" activeCell="D3" sqref="D3"/>
    </sheetView>
  </sheetViews>
  <sheetFormatPr baseColWidth="10" defaultRowHeight="15"/>
  <cols>
    <col min="1" max="1" width="9.5703125" customWidth="1"/>
    <col min="2" max="2" width="8.5703125" customWidth="1"/>
    <col min="3" max="3" width="11.5703125" customWidth="1"/>
    <col min="4" max="4" width="18.85546875" customWidth="1"/>
    <col min="5" max="5" width="27.28515625" customWidth="1"/>
    <col min="6" max="6" width="10.140625" customWidth="1"/>
    <col min="7" max="7" width="11.42578125" customWidth="1"/>
    <col min="8" max="8" width="8.42578125" customWidth="1"/>
    <col min="9" max="10" width="12" customWidth="1"/>
    <col min="11" max="11" width="12.7109375" customWidth="1"/>
    <col min="12" max="12" width="2.140625" customWidth="1"/>
    <col min="13" max="13" width="11.85546875" bestFit="1" customWidth="1"/>
  </cols>
  <sheetData>
    <row r="1" spans="1:13">
      <c r="B1" s="45" t="s">
        <v>117</v>
      </c>
    </row>
    <row r="2" spans="1:13">
      <c r="B2" s="46" t="s">
        <v>92</v>
      </c>
      <c r="C2" s="46" t="s">
        <v>91</v>
      </c>
      <c r="D2" s="46" t="s">
        <v>90</v>
      </c>
      <c r="E2" s="47" t="s">
        <v>28</v>
      </c>
      <c r="F2" s="48"/>
      <c r="G2" s="48"/>
      <c r="H2" s="48"/>
      <c r="I2" s="48"/>
      <c r="J2" s="48"/>
      <c r="K2" s="48"/>
      <c r="L2" s="49"/>
      <c r="M2" s="50"/>
    </row>
    <row r="3" spans="1:13">
      <c r="B3" s="51">
        <v>2022</v>
      </c>
      <c r="C3" s="52" t="s">
        <v>71</v>
      </c>
      <c r="D3" s="53"/>
      <c r="E3" s="54" t="s">
        <v>156</v>
      </c>
      <c r="M3" s="50"/>
    </row>
    <row r="5" spans="1:13">
      <c r="A5" s="55" t="s">
        <v>152</v>
      </c>
      <c r="K5" s="56"/>
      <c r="L5" s="57"/>
    </row>
    <row r="6" spans="1:13">
      <c r="A6" s="45" t="s">
        <v>155</v>
      </c>
      <c r="K6" s="56"/>
      <c r="L6" s="57"/>
    </row>
    <row r="7" spans="1:13">
      <c r="A7" s="45" t="s">
        <v>154</v>
      </c>
      <c r="L7" s="57"/>
    </row>
    <row r="8" spans="1:13">
      <c r="A8" s="45" t="s">
        <v>130</v>
      </c>
      <c r="L8" s="57"/>
    </row>
    <row r="9" spans="1:13" ht="13.5" customHeight="1">
      <c r="A9" s="45" t="s">
        <v>157</v>
      </c>
      <c r="L9" s="57"/>
    </row>
    <row r="10" spans="1:13" ht="9.75" customHeight="1">
      <c r="L10" s="57"/>
    </row>
    <row r="11" spans="1:13" ht="15" customHeight="1">
      <c r="A11" s="58" t="s">
        <v>82</v>
      </c>
      <c r="B11" s="58" t="s">
        <v>83</v>
      </c>
      <c r="C11" s="100" t="s">
        <v>85</v>
      </c>
      <c r="D11" s="100"/>
      <c r="E11" s="59"/>
      <c r="F11" s="101"/>
      <c r="G11" s="101"/>
      <c r="H11" s="101"/>
      <c r="I11" s="102" t="s">
        <v>118</v>
      </c>
      <c r="J11" s="102"/>
      <c r="K11" s="102"/>
      <c r="L11" s="57"/>
    </row>
    <row r="12" spans="1:13">
      <c r="A12" s="60" t="s">
        <v>119</v>
      </c>
      <c r="B12" s="60" t="s">
        <v>120</v>
      </c>
      <c r="C12" s="61" t="s">
        <v>93</v>
      </c>
      <c r="D12" s="61" t="s">
        <v>94</v>
      </c>
      <c r="E12" s="61" t="s">
        <v>95</v>
      </c>
      <c r="F12" s="61" t="s">
        <v>121</v>
      </c>
      <c r="G12" s="61" t="s">
        <v>82</v>
      </c>
      <c r="H12" s="61" t="s">
        <v>97</v>
      </c>
      <c r="I12" s="62" t="s">
        <v>122</v>
      </c>
      <c r="J12" s="62" t="s">
        <v>123</v>
      </c>
      <c r="K12" s="62" t="s">
        <v>124</v>
      </c>
      <c r="L12" s="57"/>
    </row>
    <row r="13" spans="1:13">
      <c r="L13" s="57"/>
    </row>
  </sheetData>
  <sheetProtection algorithmName="SHA-512" hashValue="rQnKZVi9CYzah9IgqPcqbH08P6T00UBfD+gVw9PqSJ2EZl5OTRR4HCz3qaJtHYtLCumnCRV8a+I/MhLfz6tQcQ==" saltValue="AxwnfnbYlMOr9JBncVD/pg==" spinCount="100000" sheet="1" objects="1" scenarios="1" selectLockedCells="1"/>
  <mergeCells count="3">
    <mergeCell ref="C11:D11"/>
    <mergeCell ref="F11:H11"/>
    <mergeCell ref="I11:K11"/>
  </mergeCells>
  <dataValidations count="3">
    <dataValidation type="list" allowBlank="1" showInputMessage="1" showErrorMessage="1" sqref="B3">
      <formula1>"2022,2023,2024,2025,2026"</formula1>
    </dataValidation>
    <dataValidation type="list" allowBlank="1" showInputMessage="1" showErrorMessage="1" sqref="E3">
      <formula1>Caja_Bancos</formula1>
    </dataValidation>
    <dataValidation type="list" allowBlank="1" showInputMessage="1" showErrorMessage="1" sqref="C3">
      <formula1>Lista_Meses</formula1>
    </dataValidation>
  </dataValidations>
  <pageMargins left="0.55882352941176472" right="0.44240196078431371" top="0.55059523809523814" bottom="0.50595238095238093" header="0.28273809523809523" footer="0.19345238095238096"/>
  <pageSetup paperSize="9" scale="95" orientation="landscape" horizontalDpi="200" verticalDpi="200" r:id="rId1"/>
  <headerFooter>
    <oddFooter xml:space="preserve">&amp;RPágina &amp;P   </oddFooter>
  </headerFooter>
  <drawing r:id="rId2"/>
  <legacyDrawing r:id="rId3"/>
  <controls>
    <mc:AlternateContent xmlns:mc="http://schemas.openxmlformats.org/markup-compatibility/2006">
      <mc:Choice Requires="x14">
        <control shapeId="6147" r:id="rId4" name="CbExportarExcel">
          <controlPr defaultSize="0" autoLine="0" r:id="rId5">
            <anchor>
              <from>
                <xdr:col>8</xdr:col>
                <xdr:colOff>438150</xdr:colOff>
                <xdr:row>0</xdr:row>
                <xdr:rowOff>28575</xdr:rowOff>
              </from>
              <to>
                <xdr:col>9</xdr:col>
                <xdr:colOff>209550</xdr:colOff>
                <xdr:row>3</xdr:row>
                <xdr:rowOff>142875</xdr:rowOff>
              </to>
            </anchor>
          </controlPr>
        </control>
      </mc:Choice>
      <mc:Fallback>
        <control shapeId="6147" r:id="rId4" name="CbExportarExcel"/>
      </mc:Fallback>
    </mc:AlternateContent>
    <mc:AlternateContent xmlns:mc="http://schemas.openxmlformats.org/markup-compatibility/2006">
      <mc:Choice Requires="x14">
        <control shapeId="6146" r:id="rId6" name="CBExportarPDF">
          <controlPr defaultSize="0" print="0" autoLine="0" r:id="rId7">
            <anchor>
              <from>
                <xdr:col>7</xdr:col>
                <xdr:colOff>276225</xdr:colOff>
                <xdr:row>0</xdr:row>
                <xdr:rowOff>28575</xdr:rowOff>
              </from>
              <to>
                <xdr:col>8</xdr:col>
                <xdr:colOff>285750</xdr:colOff>
                <xdr:row>3</xdr:row>
                <xdr:rowOff>142875</xdr:rowOff>
              </to>
            </anchor>
          </controlPr>
        </control>
      </mc:Choice>
      <mc:Fallback>
        <control shapeId="6146" r:id="rId6" name="CBExportarPDF"/>
      </mc:Fallback>
    </mc:AlternateContent>
    <mc:AlternateContent xmlns:mc="http://schemas.openxmlformats.org/markup-compatibility/2006">
      <mc:Choice Requires="x14">
        <control shapeId="6145" r:id="rId8" name="CBGenerarReporte">
          <controlPr defaultSize="0" print="0" autoFill="0" autoLine="0" r:id="rId9">
            <anchor>
              <from>
                <xdr:col>5</xdr:col>
                <xdr:colOff>276225</xdr:colOff>
                <xdr:row>0</xdr:row>
                <xdr:rowOff>28575</xdr:rowOff>
              </from>
              <to>
                <xdr:col>6</xdr:col>
                <xdr:colOff>171450</xdr:colOff>
                <xdr:row>3</xdr:row>
                <xdr:rowOff>142875</xdr:rowOff>
              </to>
            </anchor>
          </controlPr>
        </control>
      </mc:Choice>
      <mc:Fallback>
        <control shapeId="6145" r:id="rId8" name="CBGenerarReporte"/>
      </mc:Fallback>
    </mc:AlternateContent>
    <mc:AlternateContent xmlns:mc="http://schemas.openxmlformats.org/markup-compatibility/2006">
      <mc:Choice Requires="x14">
        <control shapeId="6149" r:id="rId10" name="CB_Imprimir">
          <controlPr defaultSize="0" print="0" autoLine="0" r:id="rId11">
            <anchor>
              <from>
                <xdr:col>6</xdr:col>
                <xdr:colOff>323850</xdr:colOff>
                <xdr:row>0</xdr:row>
                <xdr:rowOff>28575</xdr:rowOff>
              </from>
              <to>
                <xdr:col>7</xdr:col>
                <xdr:colOff>133350</xdr:colOff>
                <xdr:row>3</xdr:row>
                <xdr:rowOff>142875</xdr:rowOff>
              </to>
            </anchor>
          </controlPr>
        </control>
      </mc:Choice>
      <mc:Fallback>
        <control shapeId="6149" r:id="rId10" name="CB_Imprimir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6</vt:i4>
      </vt:variant>
    </vt:vector>
  </HeadingPairs>
  <TitlesOfParts>
    <vt:vector size="12" baseType="lpstr">
      <vt:lpstr>ConsultasOnLine</vt:lpstr>
      <vt:lpstr>Tablas</vt:lpstr>
      <vt:lpstr>Inicio</vt:lpstr>
      <vt:lpstr>Anexos</vt:lpstr>
      <vt:lpstr>BD-Caja</vt:lpstr>
      <vt:lpstr>Reportes</vt:lpstr>
      <vt:lpstr>Reportes!Área_de_extracción</vt:lpstr>
      <vt:lpstr>Reportes!Área_de_impresión</vt:lpstr>
      <vt:lpstr>Caja_Bancos</vt:lpstr>
      <vt:lpstr>Lista_Meses</vt:lpstr>
      <vt:lpstr>ListaBancos</vt:lpstr>
      <vt:lpstr>Reportes!Títulos_a_imprimir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R_C</dc:creator>
  <cp:lastModifiedBy>usuario</cp:lastModifiedBy>
  <cp:lastPrinted>2022-06-11T14:38:25Z</cp:lastPrinted>
  <dcterms:created xsi:type="dcterms:W3CDTF">2020-06-27T16:19:52Z</dcterms:created>
  <dcterms:modified xsi:type="dcterms:W3CDTF">2022-06-11T22:36:18Z</dcterms:modified>
</cp:coreProperties>
</file>